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024" windowHeight="9180" tabRatio="899" activeTab="2"/>
  </bookViews>
  <sheets>
    <sheet name="封面" sheetId="1" r:id="rId1"/>
    <sheet name="拆除工程" sheetId="5" r:id="rId2"/>
    <sheet name="装饰工程" sheetId="4" r:id="rId3"/>
  </sheets>
  <definedNames>
    <definedName name="_xlnm.Print_Area" localSheetId="2">装饰工程!$A$1:$G$59</definedName>
    <definedName name="_xlnm.Print_Titles" localSheetId="2">装饰工程!$1:$5</definedName>
    <definedName name="ss">EVALUATE(#REF!)</definedName>
    <definedName name="_xlnm.Print_Area" localSheetId="0">封面!$A$1:$E$20</definedName>
    <definedName name="_xlnm.Print_Area" localSheetId="1">拆除工程!$A$1:$G$29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<sst xmlns="http://schemas.openxmlformats.org/spreadsheetml/2006/main" count="211" uniqueCount="145">
  <si>
    <t>南川区司法局鸣玉司法所改造装修工程预算清单</t>
  </si>
  <si>
    <t>建设单位：</t>
  </si>
  <si>
    <t>南川区司法局</t>
  </si>
  <si>
    <t>预算总价（人民币小写）：</t>
  </si>
  <si>
    <t>预算总价（人民币大写）：</t>
  </si>
  <si>
    <t xml:space="preserve">  编制时间：</t>
  </si>
  <si>
    <t>南川区司法局鸣玉司法所修缮工程拆除预算清单</t>
  </si>
  <si>
    <r>
      <t>工程名称：</t>
    </r>
    <r>
      <rPr>
        <b/>
        <u/>
        <sz val="11"/>
        <color theme="1"/>
        <rFont val="宋体"/>
        <charset val="134"/>
      </rPr>
      <t>南川区司法局鸣玉司法所修缮工程拆除预算清单</t>
    </r>
  </si>
  <si>
    <t>序号</t>
  </si>
  <si>
    <t>装饰项目及内容</t>
  </si>
  <si>
    <t>项目特征及工程量计算规则</t>
  </si>
  <si>
    <t>单位</t>
  </si>
  <si>
    <t>工程量</t>
  </si>
  <si>
    <t>综合单价</t>
  </si>
  <si>
    <t>合价</t>
  </si>
  <si>
    <t>K=A+B*(1+C)+D+E+F+J</t>
  </si>
  <si>
    <t>一</t>
  </si>
  <si>
    <t>拆除工程</t>
  </si>
  <si>
    <t>新开门洞</t>
  </si>
  <si>
    <t>m2</t>
  </si>
  <si>
    <t>拆除原有套装门、卫生间门及门套</t>
  </si>
  <si>
    <t>套</t>
  </si>
  <si>
    <t>水路、线路开槽</t>
  </si>
  <si>
    <t>墙、顶面原有涂料打磨</t>
  </si>
  <si>
    <t>卫生间原有墙、地砖拆除</t>
  </si>
  <si>
    <t>室内柱子铝塑板、顶棚石膏板拆除</t>
  </si>
  <si>
    <t>墙体拆除</t>
  </si>
  <si>
    <t>一层厨房操作台拆除</t>
  </si>
  <si>
    <t>m</t>
  </si>
  <si>
    <t>原有踢脚砖拆除</t>
  </si>
  <si>
    <t>卷帘门拆除</t>
  </si>
  <si>
    <t>卫生间铸铁排水管拆除</t>
  </si>
  <si>
    <t>二</t>
  </si>
  <si>
    <t>其他</t>
  </si>
  <si>
    <t>拆除垃圾外运</t>
  </si>
  <si>
    <t>1）材料二次搬运费以水平投影室内装饰面积计算；                                2）本项目其他措施费均包含在各项目清单综合单价中，不再另行计算；</t>
  </si>
  <si>
    <t>合计</t>
  </si>
  <si>
    <t>南川区司法局鸣玉司法所修缮工程预算清单</t>
  </si>
  <si>
    <r>
      <rPr>
        <b/>
        <sz val="11"/>
        <rFont val="宋体"/>
        <charset val="134"/>
      </rPr>
      <t>工程名称：</t>
    </r>
    <r>
      <rPr>
        <b/>
        <u/>
        <sz val="11"/>
        <rFont val="宋体"/>
        <charset val="134"/>
      </rPr>
      <t>南川区司法局鸣玉司法所修缮工程预算清单</t>
    </r>
  </si>
  <si>
    <t>地面工程</t>
  </si>
  <si>
    <t>一层整体回填15cm高</t>
  </si>
  <si>
    <t>1.回填部位：一层地面
2.详见设计施工图、设计说明等；                                    3.工程量按卫生间回填区域水平投影面积计算</t>
  </si>
  <si>
    <t>地面铺贴400*400mm防滑瓷片</t>
  </si>
  <si>
    <t>1.使用部位:地面；
2.面层形式、材料种类、规格: 瓷砖周长1600mm以内； 
3.找平层厚度，砂浆配比:水泥砂浆找平，厚度结合现场综合考虑；
4.详见设计施工图、设计说明等；                                                                                 5.工程量按照实贴面积计算；</t>
  </si>
  <si>
    <t>地面铺贴800*800mm地砖</t>
  </si>
  <si>
    <t>1.使用部位:地面；
2.面层形式、材料种类、规格: 瓷砖周长320mm以内； 
3.找平层厚度，砂浆配比:水泥砂浆找平，厚度结合现场综合考虑；
4.详见设计施工图、设计说明等；                                                                                 5.工程量按照实贴面积计算；</t>
  </si>
  <si>
    <t>地面1.5mm厚JS聚合物防水涂料防水层</t>
  </si>
  <si>
    <t>1.防水部位：地面；
2.卷材、涂膜品种：JS聚合物防水涂料；
3.涂膜厚度、遍数、增强材料种类：JS聚合物防水涂料防水层，结构楼板面涂刷JS防水涂料；
4.详见设计施工图、设计说明等；
5.工程量按设计图示尺寸以面积计算；</t>
  </si>
  <si>
    <t>排水管安装</t>
  </si>
  <si>
    <t>1.类型:110排水管
2.面层材料：PVC
3.含一切加工费
4.工程量按米计算</t>
  </si>
  <si>
    <t>天棚工程</t>
  </si>
  <si>
    <t>300*300铝扣板吊顶</t>
  </si>
  <si>
    <t>1.卫生间天棚吊顶（平面）；
2.面层：铝扣面板；
3.60系列不上人轻钢龙骨，Φ6全牙镀锌吊筋
4.详见设计施工图、设计说明等；                               5.工程量按照设计图示尺寸以水平投影面积计算；</t>
  </si>
  <si>
    <t>纸面石膏板吊顶</t>
  </si>
  <si>
    <t>1、一层大厅、二层过道吊顶（平面）；
2、面层：9.5mm纸面石膏板；
3、60系列不上人轻钢龙骨，Φ6全牙镀锌吊筋
4、详见设计施工图、设计说明等；                               5、工程量按照设计图示尺寸以水平投影面积计算；</t>
  </si>
  <si>
    <t>天棚白色乳胶漆</t>
  </si>
  <si>
    <t>1.基层类型：综合考虑；
2.腻子种类：普通腻子；
3.油漆品种、刷漆遍数：一底两面乳胶漆，颜色白色；                                                 4.工程量按照展开面积计算；</t>
  </si>
  <si>
    <t>三</t>
  </si>
  <si>
    <t>墙面工程</t>
  </si>
  <si>
    <t xml:space="preserve">墙面白色乳胶漆
</t>
  </si>
  <si>
    <t>100mm厚红砖砌体隔墙</t>
  </si>
  <si>
    <t>1.加气砖砌体隔墙；                             2.工程量按照设计图示尺寸以正立面投影面积计算；</t>
  </si>
  <si>
    <t>200mm厚红砖砌体隔墙</t>
  </si>
  <si>
    <t>1.红砖砌体隔墙；                             2.工程量按照设计图示尺寸以正立面投影面积计算；</t>
  </si>
  <si>
    <t>墙面抹灰</t>
  </si>
  <si>
    <t>1.墙面抹灰；                             2.工程量按照抹灰展开面积计算</t>
  </si>
  <si>
    <t>洗手区镜片（1500*800）</t>
  </si>
  <si>
    <t>1.详见设计施工图、设计说明等；                                    2.工程量按照银镜外边框面积计算</t>
  </si>
  <si>
    <t>洗手台</t>
  </si>
  <si>
    <t>1.面层材料：人造石；
2.详见设计施工图、设计说明等；                          3.工程量按照设计图示以洗手台台面水平投影中心线长度计算；</t>
  </si>
  <si>
    <t>卫生间墙面贴400*800mm瓷片砖(1.2M高)</t>
  </si>
  <si>
    <t>1.使用部位:墙面；
2.面层形式、材料种类、规格: 墙砖；  
3.贴结层厚度、材料种类：水泥砂浆粘贴；
4.含倒角、磨边等一切加工费；
5.工程量按照实际镶贴表面积计算；</t>
  </si>
  <si>
    <t>80mm高木质踢脚砖</t>
  </si>
  <si>
    <t>1.使用部位:墙面；
2.面层形式、材料种类、规格: 100mm高踢脚线；  
3.贴结层厚度、材料种类：422码钉墙面固定；
4.工程量按照踢脚线延长米计算；</t>
  </si>
  <si>
    <t>卫生间墙面聚氨脂防水层1.5mm厚</t>
  </si>
  <si>
    <t>1.防水部位：地面；
2.卷材、涂膜品种：聚氨酯防水；
3.涂膜厚度、遍数、增强材料种类：1.5mm厚聚氨酯防水层；
4.工程量按设计图示尺寸以面积计算；</t>
  </si>
  <si>
    <t>服务台</t>
  </si>
  <si>
    <t>1.面层材料：爵士白人造石
2.详见设计施工图、设计说明等；                          3.工程量按照实际长度计算；</t>
  </si>
  <si>
    <t>形象墙广告字</t>
  </si>
  <si>
    <t>1.面层材料：PVC广告字
2.详见设计施工图、设计说明等；                          3.工程量按照实际长度计算；</t>
  </si>
  <si>
    <t>cm</t>
  </si>
  <si>
    <t>服务区铝塑板形象墙</t>
  </si>
  <si>
    <t>1.木工板基层，面贴司法蓝铝塑板；                          2.工程量按照平方计算；</t>
  </si>
  <si>
    <t>四</t>
  </si>
  <si>
    <t>门窗工程</t>
  </si>
  <si>
    <t>0921单开套装门（无门楣）（含门锁等五金）</t>
  </si>
  <si>
    <t>1.类型:单开门（含双边门套）
2.面层材料：木饰面
3.含一切加工费
4.木饰面门套工程量按米计算</t>
  </si>
  <si>
    <t>樘</t>
  </si>
  <si>
    <t>1021单开防盗门（无门楣）（含门锁等五金）</t>
  </si>
  <si>
    <t>1.类型:双开门（含双边门套）
2.面层材料：铁皮
3.含一切加工费
4.木饰面门套工程量按米计算</t>
  </si>
  <si>
    <t>铝合金门（拉手、锁具等五金）</t>
  </si>
  <si>
    <t>1.类型:85铝合金双开门（5mm钢化玻璃）
2.含一切加工费、门五金
3.详见设计施工图、设计说明等                                           4.玻璃双开门工程量按平方计算</t>
  </si>
  <si>
    <t>蹲位位置12mm厚木纹抗倍特板卫生间隔断(304不锈钢五金，报价含五金）</t>
  </si>
  <si>
    <t>1.隔断材料：成品隔断
2.配件品种、规格：金属预埋件、合页、门锁等
3.详见设计施工图、设计说明等；                              4.蹲位位置卫生间隔断按间计算</t>
  </si>
  <si>
    <t>间</t>
  </si>
  <si>
    <t>玻璃橱窗、地弹门</t>
  </si>
  <si>
    <t>1.类型:玻璃双开门（10mm钢化玻璃）
2.含一切加工费、门五金
3.详见设计施工图、设计说明等                                           4.玻璃双开门工程量按平方计算</t>
  </si>
  <si>
    <t>铝合金窗</t>
  </si>
  <si>
    <t>1.类型:玻璃双滑窗（5+6+5玻璃）
2.含一切加工费、门五金
3.详见设计施工图、设计说明等                                           4.玻璃双开门工程量按平方计算</t>
  </si>
  <si>
    <t>五</t>
  </si>
  <si>
    <t>水电安装工程</t>
  </si>
  <si>
    <t>注：仅含同层排水工程</t>
  </si>
  <si>
    <t>水电综合安装（含同层排水管路、灯具、开关、插座安装费）</t>
  </si>
  <si>
    <t>1.安装方式：线槽暗敷；                     2.工程量按设计图示面积计算
3.空调线路：4平方（独立线路），插座线路：4平方，开关线路：1.5平方</t>
  </si>
  <si>
    <t>卫生间台上盆（含水龙头）</t>
  </si>
  <si>
    <t>1.名称：洗脸盆（含水龙头）；
2.组装方式：成品现场安装；
3.材质：陶瓷；
4.洗脸盆及附件，包括：角阀、下水连接安装（含角阀、软管及P、S弯管和密封圈等辅材）；                  5.工程量按套计算；</t>
  </si>
  <si>
    <t>蹲便器（含水箱）</t>
  </si>
  <si>
    <t>1.名称：蹲便器（含水箱）；
2.组装方式：成品现场安装；
3.材质：陶瓷；
4.工程量按套计算；</t>
  </si>
  <si>
    <t>明装纸盒</t>
  </si>
  <si>
    <t xml:space="preserve">1.名称：成品不锈钢手纸盒；
2.成品不锈钢手纸盒及所需之一切配件供应；                                 3.工程量按个计算；
</t>
  </si>
  <si>
    <t>个</t>
  </si>
  <si>
    <t>单头花洒（含支架、混水阀）</t>
  </si>
  <si>
    <t>1.详见设计施工图、设计说明等；                                    2.工程量按照套计算</t>
  </si>
  <si>
    <t>拖布池+龙头</t>
  </si>
  <si>
    <t>1.名称：拖布池（含水龙头）；
2.组装方式：现场扣装；
3.材质：成品陶瓷拖帕池；
4.拖布池及附件；
5.工程量按套计算；</t>
  </si>
  <si>
    <t>R400吸顶灯</t>
  </si>
  <si>
    <t>1.名称：LED筒灯                                    2.功率：24W                                      
3.位置：办公室、会议室、休息室、楼梯间
4.工程量按套计算；</t>
  </si>
  <si>
    <t>12cm嵌入式LED筒灯</t>
  </si>
  <si>
    <t>1.名称：LED筒灯                                    2.功率：6W                                      
3.位置：办公室、大厅
4.工程量按套计算；</t>
  </si>
  <si>
    <t>LED线性灯</t>
  </si>
  <si>
    <t>1.名称：LED线性灯/4000K                                    2.功率：12W                                      
3.位置：卫生间、办公室、大厅
4.工程量按套计算；</t>
  </si>
  <si>
    <t>五孔插座</t>
  </si>
  <si>
    <t>1.名称：五孔插座
2.安装方式：暗装                                        3.工程量按个计算</t>
  </si>
  <si>
    <t>网络、电话插座</t>
  </si>
  <si>
    <t>1.名称：网络插座
2.安装方式：暗装                                        3.工程量按个计算</t>
  </si>
  <si>
    <t>空调专用插座</t>
  </si>
  <si>
    <t>空开（32A1P）</t>
  </si>
  <si>
    <t>1.名称：空气开关
2.安装方式：暗装                                        3.工程量按个计算</t>
  </si>
  <si>
    <t>强电箱</t>
  </si>
  <si>
    <t>1.面板尺寸412*210mm，安装尺寸390*192*80mm。
2.断路器配置：2P63A漏报*1，1P25A空开*4，1P16A空开*2，1P+N32ADPN漏报*3
2.工程量按台计算</t>
  </si>
  <si>
    <t>台</t>
  </si>
  <si>
    <t>弱电箱（非弱电机柜）</t>
  </si>
  <si>
    <t>1.450*300*120mm
2.20孔公牛+光猫支架
3.工程量按台计算</t>
  </si>
  <si>
    <t>一开单控</t>
  </si>
  <si>
    <t>1.名称：一开单控
2.安装方式：暗装                                         3.工程量按个计算</t>
  </si>
  <si>
    <t>两开单控</t>
  </si>
  <si>
    <t>1.名称：两开单控
2.安装方式：暗装                                         3.工程量按个计算</t>
  </si>
  <si>
    <t>单开双控</t>
  </si>
  <si>
    <t>1.名称：两开双控
2.安装方式：暗装                                         3.工程量按个计算</t>
  </si>
  <si>
    <t>双开双控</t>
  </si>
  <si>
    <t>七</t>
  </si>
  <si>
    <t>材料二次搬运费</t>
  </si>
  <si>
    <t>1）材料二次搬运费以水平投影室内装饰净面积计算；                              2）本项目其他措施费均包含在各项目清单综合单价中，不再另行计算；</t>
  </si>
  <si>
    <t>垃圾外运</t>
  </si>
  <si>
    <t>1）装修垃圾运费以水平投影室内装饰面积计算；                                2）本项目其他措施费均包含在各项目清单综合单价中，不再另行计算；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</si>
</sst>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);\(0.00\)"/>
    <numFmt numFmtId="178" formatCode="0.00_);[Red]\(0.00\)"/>
    <numFmt numFmtId="179" formatCode="0.00_ "/>
    <numFmt numFmtId="180" formatCode="0.00;[Red]0.00"/>
    <numFmt numFmtId="181" formatCode="#,##0.00_ "/>
    <numFmt numFmtId="182" formatCode="[DBNum2][$RMB]General;[Red][DBNum2][$RMB]General"/>
    <numFmt numFmtId="183" formatCode="yyyy&quot;年&quot;m&quot;月&quot;d&quot;日&quot;;@"/>
  </numFmts>
  <fonts count="65">
    <font>
      <sz val="11"/>
      <color indexed="8"/>
      <name val="宋体"/>
      <charset val="134"/>
    </font>
    <font>
      <sz val="11"/>
      <name val="宋体"/>
      <charset val="134"/>
    </font>
    <font>
      <sz val="10"/>
      <name val="新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name val="Helv"/>
      <charset val="134"/>
    </font>
    <font>
      <b/>
      <u/>
      <sz val="18"/>
      <color theme="1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u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rgb="FFFF0000"/>
      <name val="宋体"/>
      <charset val="134"/>
    </font>
    <font>
      <b/>
      <u val="singleAccounting"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sz val="12"/>
      <name val="Times New Roman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u/>
      <sz val="11"/>
      <name val="宋体"/>
      <charset val="134"/>
    </font>
    <font>
      <b/>
      <u/>
      <sz val="11"/>
      <color theme="1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21">
    <xf numFmtId="176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0">
      <alignment vertical="center"/>
    </xf>
    <xf numFmtId="176" fontId="40" fillId="35" borderId="0" applyProtection="0">
      <alignment vertical="center"/>
    </xf>
    <xf numFmtId="176" fontId="0" fillId="36" borderId="0">
      <alignment vertical="center"/>
    </xf>
    <xf numFmtId="49" fontId="39" fillId="0" borderId="0" applyFont="0" applyFill="0" applyBorder="0" applyAlignment="0" applyProtection="0">
      <alignment vertical="center"/>
    </xf>
    <xf numFmtId="176" fontId="0" fillId="37" borderId="0" applyNumberFormat="0" applyBorder="0" applyAlignment="0" applyProtection="0">
      <alignment vertical="center"/>
    </xf>
    <xf numFmtId="176" fontId="41" fillId="38" borderId="0">
      <alignment vertical="center"/>
    </xf>
    <xf numFmtId="9" fontId="39" fillId="0" borderId="0" applyFont="0" applyFill="0" applyBorder="0" applyAlignment="0" applyProtection="0">
      <alignment vertical="center"/>
    </xf>
    <xf numFmtId="176" fontId="39" fillId="0" borderId="0"/>
    <xf numFmtId="176" fontId="42" fillId="39" borderId="0" applyNumberFormat="0" applyBorder="0" applyAlignment="0" applyProtection="0">
      <alignment vertical="center"/>
    </xf>
    <xf numFmtId="176" fontId="43" fillId="40" borderId="14" applyNumberFormat="0" applyAlignment="0" applyProtection="0">
      <alignment vertical="center"/>
    </xf>
    <xf numFmtId="176" fontId="0" fillId="38" borderId="0" applyNumberFormat="0" applyBorder="0" applyAlignment="0" applyProtection="0">
      <alignment vertical="center"/>
    </xf>
    <xf numFmtId="9" fontId="39" fillId="0" borderId="0" applyFont="0" applyFill="0" applyBorder="0" applyAlignment="0" applyProtection="0"/>
    <xf numFmtId="176" fontId="39" fillId="0" borderId="0" applyProtection="0">
      <alignment vertical="center"/>
    </xf>
    <xf numFmtId="176" fontId="0" fillId="41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176" fontId="0" fillId="39" borderId="0" applyNumberFormat="0" applyBorder="0" applyAlignment="0" applyProtection="0">
      <alignment vertical="center"/>
    </xf>
    <xf numFmtId="176" fontId="0" fillId="42" borderId="0" applyNumberFormat="0" applyBorder="0" applyAlignment="0" applyProtection="0">
      <alignment vertical="center"/>
    </xf>
    <xf numFmtId="176" fontId="44" fillId="0" borderId="0" applyNumberFormat="0" applyFill="0" applyBorder="0" applyAlignment="0" applyProtection="0">
      <alignment vertical="center"/>
    </xf>
    <xf numFmtId="176" fontId="45" fillId="43" borderId="0" applyNumberFormat="0" applyBorder="0" applyAlignment="0" applyProtection="0">
      <alignment vertical="center"/>
    </xf>
    <xf numFmtId="176" fontId="45" fillId="44" borderId="0" applyNumberFormat="0" applyBorder="0" applyAlignment="0" applyProtection="0">
      <alignment vertical="center"/>
    </xf>
    <xf numFmtId="176" fontId="40" fillId="45" borderId="0" applyProtection="0">
      <alignment vertical="center"/>
    </xf>
    <xf numFmtId="176" fontId="40" fillId="46" borderId="0" applyProtection="0">
      <alignment vertical="center"/>
    </xf>
    <xf numFmtId="176" fontId="44" fillId="0" borderId="15" applyProtection="0">
      <alignment vertical="center"/>
    </xf>
    <xf numFmtId="176" fontId="46" fillId="0" borderId="0">
      <alignment vertical="center"/>
    </xf>
    <xf numFmtId="176" fontId="0" fillId="38" borderId="0" applyProtection="0">
      <alignment vertical="center"/>
    </xf>
    <xf numFmtId="176" fontId="40" fillId="0" borderId="0"/>
    <xf numFmtId="176" fontId="45" fillId="47" borderId="0" applyNumberFormat="0" applyBorder="0" applyAlignment="0" applyProtection="0">
      <alignment vertical="center"/>
    </xf>
    <xf numFmtId="176" fontId="0" fillId="35" borderId="0" applyNumberFormat="0" applyBorder="0" applyAlignment="0" applyProtection="0">
      <alignment vertical="center"/>
    </xf>
    <xf numFmtId="177" fontId="39" fillId="0" borderId="0">
      <alignment vertical="center"/>
    </xf>
    <xf numFmtId="176" fontId="45" fillId="45" borderId="0" applyNumberFormat="0" applyBorder="0" applyAlignment="0" applyProtection="0">
      <alignment vertical="center"/>
    </xf>
    <xf numFmtId="176" fontId="47" fillId="39" borderId="0" applyNumberFormat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center"/>
    </xf>
    <xf numFmtId="176" fontId="0" fillId="0" borderId="0" applyProtection="0">
      <alignment vertical="center"/>
    </xf>
    <xf numFmtId="176" fontId="8" fillId="0" borderId="0"/>
    <xf numFmtId="176" fontId="45" fillId="48" borderId="0" applyNumberFormat="0" applyBorder="0" applyAlignment="0" applyProtection="0">
      <alignment vertical="center"/>
    </xf>
    <xf numFmtId="176" fontId="0" fillId="46" borderId="0" applyNumberFormat="0" applyBorder="0" applyAlignment="0" applyProtection="0">
      <alignment vertical="center"/>
    </xf>
    <xf numFmtId="176" fontId="39" fillId="0" borderId="0" applyFont="0" applyFill="0" applyBorder="0" applyAlignment="0" applyProtection="0"/>
    <xf numFmtId="176" fontId="49" fillId="0" borderId="16" applyNumberFormat="0" applyFill="0" applyAlignment="0" applyProtection="0">
      <alignment vertical="center"/>
    </xf>
    <xf numFmtId="176" fontId="40" fillId="38" borderId="0" applyProtection="0">
      <alignment vertical="center"/>
    </xf>
    <xf numFmtId="176" fontId="44" fillId="0" borderId="15" applyNumberFormat="0" applyFill="0" applyAlignment="0" applyProtection="0">
      <alignment vertical="center"/>
    </xf>
    <xf numFmtId="176" fontId="45" fillId="49" borderId="0" applyNumberFormat="0" applyBorder="0" applyAlignment="0" applyProtection="0">
      <alignment vertical="center"/>
    </xf>
    <xf numFmtId="176" fontId="45" fillId="42" borderId="0" applyNumberFormat="0" applyBorder="0" applyAlignment="0" applyProtection="0">
      <alignment vertical="center"/>
    </xf>
    <xf numFmtId="176" fontId="50" fillId="0" borderId="17" applyNumberFormat="0" applyFill="0" applyAlignment="0" applyProtection="0">
      <alignment vertical="center"/>
    </xf>
    <xf numFmtId="176" fontId="51" fillId="0" borderId="0" applyNumberFormat="0" applyFill="0" applyBorder="0" applyAlignment="0" applyProtection="0">
      <alignment vertical="center"/>
    </xf>
    <xf numFmtId="176" fontId="45" fillId="50" borderId="0" applyNumberFormat="0" applyBorder="0" applyAlignment="0" applyProtection="0">
      <alignment vertical="center"/>
    </xf>
    <xf numFmtId="176" fontId="0" fillId="45" borderId="0" applyNumberFormat="0" applyBorder="0" applyAlignment="0" applyProtection="0">
      <alignment vertical="center"/>
    </xf>
    <xf numFmtId="176" fontId="45" fillId="51" borderId="0" applyNumberFormat="0" applyBorder="0" applyAlignment="0" applyProtection="0">
      <alignment vertical="center"/>
    </xf>
    <xf numFmtId="176" fontId="40" fillId="36" borderId="0" applyProtection="0">
      <alignment vertical="center"/>
    </xf>
    <xf numFmtId="176" fontId="52" fillId="52" borderId="0" applyNumberFormat="0" applyBorder="0" applyAlignment="0" applyProtection="0">
      <alignment vertical="center"/>
    </xf>
    <xf numFmtId="176" fontId="39" fillId="53" borderId="18" applyNumberFormat="0" applyFont="0" applyAlignment="0" applyProtection="0">
      <alignment vertical="center"/>
    </xf>
    <xf numFmtId="176" fontId="53" fillId="39" borderId="0" applyNumberFormat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176" fontId="11" fillId="0" borderId="0"/>
    <xf numFmtId="176" fontId="54" fillId="0" borderId="0"/>
    <xf numFmtId="176" fontId="55" fillId="0" borderId="0"/>
    <xf numFmtId="176" fontId="56" fillId="0" borderId="19" applyNumberFormat="0" applyFill="0" applyAlignment="0" applyProtection="0">
      <alignment vertical="center"/>
    </xf>
    <xf numFmtId="176" fontId="45" fillId="51" borderId="0" applyProtection="0">
      <alignment vertical="center"/>
    </xf>
    <xf numFmtId="176" fontId="57" fillId="46" borderId="0" applyProtection="0"/>
    <xf numFmtId="176" fontId="58" fillId="54" borderId="20" applyNumberFormat="0" applyAlignment="0" applyProtection="0">
      <alignment vertical="center"/>
    </xf>
    <xf numFmtId="176" fontId="45" fillId="55" borderId="0" applyNumberFormat="0" applyBorder="0" applyAlignment="0" applyProtection="0">
      <alignment vertical="center"/>
    </xf>
    <xf numFmtId="176" fontId="59" fillId="0" borderId="21" applyNumberFormat="0" applyFill="0" applyAlignment="0" applyProtection="0">
      <alignment vertical="center"/>
    </xf>
    <xf numFmtId="176" fontId="41" fillId="38" borderId="0" applyNumberFormat="0" applyBorder="0" applyAlignment="0" applyProtection="0">
      <alignment vertical="center"/>
    </xf>
    <xf numFmtId="176" fontId="0" fillId="36" borderId="0" applyNumberFormat="0" applyBorder="0" applyAlignment="0" applyProtection="0">
      <alignment vertical="center"/>
    </xf>
    <xf numFmtId="176" fontId="42" fillId="36" borderId="0" applyNumberFormat="0" applyBorder="0" applyAlignment="0" applyProtection="0">
      <alignment vertical="center"/>
    </xf>
    <xf numFmtId="176" fontId="60" fillId="35" borderId="22" applyNumberFormat="0" applyAlignment="0" applyProtection="0">
      <alignment vertical="center"/>
    </xf>
    <xf numFmtId="176" fontId="61" fillId="0" borderId="0" applyNumberFormat="0" applyFill="0" applyBorder="0" applyAlignment="0" applyProtection="0">
      <alignment vertical="center"/>
    </xf>
    <xf numFmtId="176" fontId="0" fillId="56" borderId="0" applyNumberFormat="0" applyBorder="0" applyAlignment="0" applyProtection="0">
      <alignment vertical="center"/>
    </xf>
    <xf numFmtId="176" fontId="62" fillId="40" borderId="22" applyNumberFormat="0" applyAlignment="0" applyProtection="0">
      <alignment vertical="center"/>
    </xf>
    <xf numFmtId="176" fontId="19" fillId="0" borderId="0">
      <alignment vertical="center"/>
    </xf>
    <xf numFmtId="176" fontId="0" fillId="0" borderId="0"/>
    <xf numFmtId="176" fontId="0" fillId="0" borderId="0"/>
    <xf numFmtId="176" fontId="0" fillId="0" borderId="0"/>
  </cellStyleXfs>
  <cellXfs count="92">
    <xf numFmtId="176" fontId="0" fillId="0" borderId="0" xfId="0" applyFont="1" applyAlignment="1">
      <alignment vertical="center"/>
    </xf>
    <xf numFmtId="176" fontId="1" fillId="2" borderId="0" xfId="0" applyFont="1" applyFill="1" applyAlignment="1" applyProtection="1">
      <alignment vertical="center"/>
      <protection locked="0"/>
    </xf>
    <xf numFmtId="176" fontId="2" fillId="2" borderId="0" xfId="0" applyFont="1" applyFill="1" applyAlignment="1" applyProtection="1">
      <alignment vertical="center" wrapText="1"/>
      <protection locked="0"/>
    </xf>
    <xf numFmtId="176" fontId="2" fillId="2" borderId="0" xfId="0" applyFont="1" applyFill="1" applyAlignment="1">
      <alignment vertical="center" wrapText="1"/>
    </xf>
    <xf numFmtId="176" fontId="1" fillId="2" borderId="0" xfId="0" applyFon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 wrapText="1"/>
    </xf>
    <xf numFmtId="176" fontId="1" fillId="2" borderId="0" xfId="0" applyFont="1" applyFill="1" applyAlignment="1">
      <alignment horizontal="center" vertical="center" wrapText="1"/>
    </xf>
    <xf numFmtId="178" fontId="1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178" fontId="3" fillId="2" borderId="0" xfId="0" applyNumberFormat="1" applyFont="1" applyFill="1" applyBorder="1" applyAlignment="1" applyProtection="1">
      <alignment horizontal="center" vertical="center"/>
      <protection locked="0"/>
    </xf>
    <xf numFmtId="178" fontId="4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Font="1" applyFill="1" applyBorder="1" applyAlignment="1" applyProtection="1">
      <alignment horizontal="center" vertical="center" wrapText="1"/>
      <protection locked="0"/>
    </xf>
    <xf numFmtId="178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17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176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179" fontId="2" fillId="2" borderId="1" xfId="0" applyNumberFormat="1" applyFont="1" applyFill="1" applyBorder="1" applyAlignment="1">
      <alignment vertical="center" wrapText="1"/>
    </xf>
    <xf numFmtId="178" fontId="5" fillId="2" borderId="1" xfId="112" applyNumberFormat="1" applyFont="1" applyFill="1" applyBorder="1" applyAlignment="1" applyProtection="1">
      <alignment vertical="center" wrapText="1"/>
    </xf>
    <xf numFmtId="180" fontId="5" fillId="2" borderId="1" xfId="112" applyNumberFormat="1" applyFont="1" applyFill="1" applyBorder="1" applyAlignment="1" applyProtection="1">
      <alignment vertical="center" wrapText="1"/>
    </xf>
    <xf numFmtId="179" fontId="1" fillId="2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40" fontId="5" fillId="2" borderId="1" xfId="11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81" fontId="2" fillId="2" borderId="0" xfId="0" applyNumberFormat="1" applyFont="1" applyFill="1" applyAlignment="1">
      <alignment vertical="center" wrapText="1"/>
    </xf>
    <xf numFmtId="176" fontId="5" fillId="2" borderId="4" xfId="0" applyFont="1" applyFill="1" applyBorder="1" applyAlignment="1" applyProtection="1">
      <alignment vertical="center" wrapText="1"/>
    </xf>
    <xf numFmtId="176" fontId="6" fillId="2" borderId="1" xfId="0" applyNumberFormat="1" applyFont="1" applyFill="1" applyBorder="1" applyAlignment="1">
      <alignment vertical="center" wrapText="1"/>
    </xf>
    <xf numFmtId="176" fontId="7" fillId="2" borderId="1" xfId="0" applyFont="1" applyFill="1" applyBorder="1" applyAlignment="1">
      <alignment vertical="center" wrapText="1"/>
    </xf>
    <xf numFmtId="10" fontId="8" fillId="2" borderId="1" xfId="117" applyNumberFormat="1" applyFont="1" applyFill="1" applyBorder="1" applyAlignment="1">
      <alignment horizontal="left" vertical="center" wrapText="1"/>
    </xf>
    <xf numFmtId="176" fontId="5" fillId="2" borderId="1" xfId="0" applyFont="1" applyFill="1" applyBorder="1" applyAlignment="1" applyProtection="1">
      <alignment horizontal="left" vertical="center" wrapText="1"/>
    </xf>
    <xf numFmtId="176" fontId="5" fillId="2" borderId="1" xfId="0" applyNumberFormat="1" applyFont="1" applyFill="1" applyBorder="1" applyAlignment="1">
      <alignment vertical="center" wrapText="1"/>
    </xf>
    <xf numFmtId="178" fontId="5" fillId="2" borderId="1" xfId="112" applyNumberFormat="1" applyFont="1" applyFill="1" applyBorder="1" applyAlignment="1" applyProtection="1">
      <alignment horizontal="left" vertical="center" wrapText="1"/>
    </xf>
    <xf numFmtId="178" fontId="5" fillId="2" borderId="1" xfId="118" applyNumberFormat="1" applyFont="1" applyFill="1" applyBorder="1" applyAlignment="1">
      <alignment horizontal="center" vertical="center" wrapText="1"/>
    </xf>
    <xf numFmtId="178" fontId="5" fillId="2" borderId="1" xfId="119" applyNumberFormat="1" applyFont="1" applyFill="1" applyBorder="1" applyAlignment="1">
      <alignment horizontal="center" vertical="center" wrapText="1"/>
    </xf>
    <xf numFmtId="176" fontId="5" fillId="2" borderId="1" xfId="120" applyFont="1" applyFill="1" applyBorder="1" applyAlignment="1" applyProtection="1">
      <alignment horizontal="left" vertical="center" wrapText="1"/>
    </xf>
    <xf numFmtId="176" fontId="5" fillId="2" borderId="1" xfId="120" applyNumberFormat="1" applyFont="1" applyFill="1" applyBorder="1" applyAlignment="1">
      <alignment vertical="center" wrapText="1"/>
    </xf>
    <xf numFmtId="176" fontId="5" fillId="2" borderId="1" xfId="120" applyFont="1" applyFill="1" applyBorder="1" applyAlignment="1">
      <alignment horizontal="center" vertical="center" wrapText="1"/>
    </xf>
    <xf numFmtId="179" fontId="2" fillId="2" borderId="0" xfId="0" applyNumberFormat="1" applyFont="1" applyFill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3" fontId="10" fillId="2" borderId="1" xfId="0" applyNumberFormat="1" applyFont="1" applyFill="1" applyBorder="1" applyAlignment="1">
      <alignment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43" fontId="1" fillId="2" borderId="0" xfId="0" applyNumberFormat="1" applyFont="1" applyFill="1" applyAlignment="1">
      <alignment horizontal="center" vertical="center" wrapText="1"/>
    </xf>
    <xf numFmtId="178" fontId="8" fillId="2" borderId="0" xfId="0" applyNumberFormat="1" applyFont="1" applyFill="1" applyBorder="1" applyAlignment="1">
      <alignment vertical="center" wrapText="1"/>
    </xf>
    <xf numFmtId="178" fontId="11" fillId="2" borderId="0" xfId="0" applyNumberFormat="1" applyFont="1" applyFill="1" applyAlignment="1">
      <alignment wrapText="1"/>
    </xf>
    <xf numFmtId="179" fontId="1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8" fontId="5" fillId="2" borderId="1" xfId="112" applyNumberFormat="1" applyFont="1" applyFill="1" applyBorder="1" applyAlignment="1" applyProtection="1">
      <alignment horizontal="center" vertical="center" wrapText="1"/>
    </xf>
    <xf numFmtId="176" fontId="0" fillId="3" borderId="0" xfId="0" applyFont="1" applyFill="1" applyAlignment="1">
      <alignment vertical="center"/>
    </xf>
    <xf numFmtId="176" fontId="0" fillId="3" borderId="0" xfId="0" applyNumberFormat="1" applyFont="1" applyFill="1" applyAlignment="1">
      <alignment vertical="center" wrapText="1"/>
    </xf>
    <xf numFmtId="176" fontId="12" fillId="3" borderId="0" xfId="0" applyNumberFormat="1" applyFont="1" applyFill="1" applyBorder="1" applyAlignment="1">
      <alignment horizontal="center" vertical="center" wrapText="1"/>
    </xf>
    <xf numFmtId="176" fontId="13" fillId="3" borderId="0" xfId="0" applyNumberFormat="1" applyFont="1" applyFill="1" applyBorder="1" applyAlignment="1">
      <alignment horizontal="center" vertical="center" wrapText="1"/>
    </xf>
    <xf numFmtId="176" fontId="0" fillId="3" borderId="0" xfId="0" applyNumberFormat="1" applyFont="1" applyFill="1" applyBorder="1" applyAlignment="1">
      <alignment wrapText="1"/>
    </xf>
    <xf numFmtId="176" fontId="0" fillId="3" borderId="0" xfId="0" applyNumberFormat="1" applyFont="1" applyFill="1" applyBorder="1" applyAlignment="1"/>
    <xf numFmtId="176" fontId="14" fillId="3" borderId="0" xfId="0" applyNumberFormat="1" applyFont="1" applyFill="1" applyBorder="1" applyAlignment="1">
      <alignment horizontal="right" vertical="center" wrapText="1"/>
    </xf>
    <xf numFmtId="176" fontId="14" fillId="3" borderId="5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vertical="center"/>
    </xf>
    <xf numFmtId="176" fontId="15" fillId="3" borderId="0" xfId="0" applyNumberFormat="1" applyFont="1" applyFill="1" applyBorder="1" applyAlignment="1">
      <alignment horizontal="left" vertical="center" wrapText="1"/>
    </xf>
    <xf numFmtId="176" fontId="14" fillId="3" borderId="0" xfId="0" applyNumberFormat="1" applyFont="1" applyFill="1" applyBorder="1" applyAlignment="1">
      <alignment horizontal="left" vertical="center" wrapText="1"/>
    </xf>
    <xf numFmtId="176" fontId="14" fillId="3" borderId="0" xfId="0" applyNumberFormat="1" applyFont="1" applyFill="1" applyBorder="1" applyAlignment="1">
      <alignment horizontal="center" vertical="center"/>
    </xf>
    <xf numFmtId="176" fontId="16" fillId="3" borderId="0" xfId="0" applyNumberFormat="1" applyFont="1" applyFill="1" applyBorder="1" applyAlignment="1"/>
    <xf numFmtId="176" fontId="17" fillId="3" borderId="0" xfId="0" applyFont="1" applyFill="1" applyAlignment="1">
      <alignment vertical="center"/>
    </xf>
    <xf numFmtId="176" fontId="14" fillId="3" borderId="0" xfId="0" applyNumberFormat="1" applyFont="1" applyFill="1" applyBorder="1" applyAlignment="1">
      <alignment wrapText="1"/>
    </xf>
    <xf numFmtId="176" fontId="16" fillId="3" borderId="0" xfId="0" applyNumberFormat="1" applyFont="1" applyFill="1" applyBorder="1" applyAlignment="1">
      <alignment vertical="center"/>
    </xf>
    <xf numFmtId="181" fontId="18" fillId="3" borderId="0" xfId="0" applyNumberFormat="1" applyFont="1" applyFill="1" applyBorder="1" applyAlignment="1">
      <alignment horizontal="center" vertical="center"/>
    </xf>
    <xf numFmtId="176" fontId="16" fillId="3" borderId="0" xfId="0" applyNumberFormat="1" applyFont="1" applyFill="1" applyBorder="1" applyAlignment="1">
      <alignment horizontal="right" wrapText="1"/>
    </xf>
    <xf numFmtId="176" fontId="14" fillId="3" borderId="0" xfId="0" applyNumberFormat="1" applyFont="1" applyFill="1" applyBorder="1" applyAlignment="1">
      <alignment horizontal="right" wrapText="1"/>
    </xf>
    <xf numFmtId="182" fontId="15" fillId="3" borderId="0" xfId="0" applyNumberFormat="1" applyFont="1" applyFill="1" applyAlignment="1">
      <alignment horizontal="left" vertical="center" wrapText="1"/>
    </xf>
    <xf numFmtId="176" fontId="14" fillId="3" borderId="0" xfId="0" applyNumberFormat="1" applyFont="1" applyFill="1" applyBorder="1" applyAlignment="1">
      <alignment vertical="center" wrapText="1"/>
    </xf>
    <xf numFmtId="176" fontId="15" fillId="3" borderId="0" xfId="0" applyNumberFormat="1" applyFont="1" applyFill="1" applyBorder="1" applyAlignment="1">
      <alignment wrapText="1"/>
    </xf>
    <xf numFmtId="176" fontId="15" fillId="3" borderId="0" xfId="0" applyNumberFormat="1" applyFont="1" applyFill="1" applyBorder="1" applyAlignment="1">
      <alignment horizontal="right" vertical="center" wrapText="1"/>
    </xf>
    <xf numFmtId="176" fontId="16" fillId="3" borderId="0" xfId="0" applyNumberFormat="1" applyFont="1" applyFill="1" applyBorder="1" applyAlignment="1">
      <alignment horizontal="right" vertical="center" wrapText="1"/>
    </xf>
    <xf numFmtId="176" fontId="16" fillId="3" borderId="0" xfId="0" applyNumberFormat="1" applyFont="1" applyFill="1" applyBorder="1" applyAlignment="1">
      <alignment horizontal="center" vertical="center"/>
    </xf>
    <xf numFmtId="183" fontId="14" fillId="3" borderId="5" xfId="0" applyNumberFormat="1" applyFont="1" applyFill="1" applyBorder="1" applyAlignment="1">
      <alignment horizontal="center"/>
    </xf>
    <xf numFmtId="176" fontId="0" fillId="3" borderId="0" xfId="0" applyNumberFormat="1" applyFont="1" applyFill="1" applyBorder="1" applyAlignment="1">
      <alignment vertical="center" wrapText="1"/>
    </xf>
    <xf numFmtId="176" fontId="0" fillId="3" borderId="0" xfId="0" applyNumberFormat="1" applyFont="1" applyFill="1" applyBorder="1" applyAlignment="1">
      <alignment vertical="center"/>
    </xf>
  </cellXfs>
  <cellStyles count="12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6 30 2 2 2 2 2" xfId="50"/>
    <cellStyle name="20% - Accent1 23 2 4 2" xfId="51"/>
    <cellStyle name="_Book1_3 12 2 2 2 2 4" xfId="52"/>
    <cellStyle name="20% - 强调文字颜色 4 3 25 5 4 2 2" xfId="53"/>
    <cellStyle name="差_分部分项工程量清单一标段装饰 2_6.18写字楼精装修清单（9、11号楼一标段）安装段 28 2" xfId="54"/>
    <cellStyle name="百分比 4 3 5" xfId="55"/>
    <cellStyle name="常规 2 2 7 5" xfId="56"/>
    <cellStyle name="20% - 强调文字颜色 3 2 3 3" xfId="57"/>
    <cellStyle name="输出 3" xfId="58"/>
    <cellStyle name="20% - 强调文字颜色 2 4 2 3" xfId="59"/>
    <cellStyle name="百分比 3 5 4" xfId="60"/>
    <cellStyle name="常规 10 10 2 2 2 4" xfId="61"/>
    <cellStyle name="40% - 强调文字颜色 1 3 5" xfId="62"/>
    <cellStyle name="千位分隔 2 6" xfId="63"/>
    <cellStyle name="20% - 强调文字颜色 3 3 5 3 3 4" xfId="64"/>
    <cellStyle name="40% - 强调文字颜色 3 3 3 2" xfId="65"/>
    <cellStyle name="标题 4 2 3 2" xfId="66"/>
    <cellStyle name="强调文字颜色 1 4 4" xfId="67"/>
    <cellStyle name="60% - 强调文字颜色 1 4 2 2" xfId="68"/>
    <cellStyle name="40% - 强调文字颜色 2 23 3 2 3" xfId="69"/>
    <cellStyle name="20% - 强调文字颜色 5 32 4 5" xfId="70"/>
    <cellStyle name="标题 3 39 3 3 4" xfId="71"/>
    <cellStyle name="_Book1_Book1 2" xfId="72"/>
    <cellStyle name="20% - Accent2 25 4 5 4" xfId="73"/>
    <cellStyle name="常规 2 8 3 3 2 2" xfId="74"/>
    <cellStyle name="60% - 强调文字颜色 6 3 2" xfId="75"/>
    <cellStyle name="20% - 强调文字颜色 6 4 2 2" xfId="76"/>
    <cellStyle name="常规 3 2 35 2 5 2" xfId="77"/>
    <cellStyle name="60% - 强调文字颜色 2 3" xfId="78"/>
    <cellStyle name="好 4 2 2 2" xfId="79"/>
    <cellStyle name="解释性文本 2 2" xfId="80"/>
    <cellStyle name="常规 6 5" xfId="81"/>
    <cellStyle name="常规 4 4 3" xfId="82"/>
    <cellStyle name="60% - 强调文字颜色 5 4 2 4" xfId="83"/>
    <cellStyle name="20% - 强调文字颜色 5 3 5" xfId="84"/>
    <cellStyle name="Euro 2 4 4" xfId="85"/>
    <cellStyle name="标题 1 2 2 4" xfId="86"/>
    <cellStyle name="20% - 强调文字颜色 2 7 2 3 2 3" xfId="87"/>
    <cellStyle name="标题 3 4 3 2" xfId="88"/>
    <cellStyle name="强调文字颜色 3 2 4" xfId="89"/>
    <cellStyle name="60% - 强调文字颜色 3 2 3 2" xfId="90"/>
    <cellStyle name="链接单元格 3" xfId="91"/>
    <cellStyle name="标题 5 3 2" xfId="92"/>
    <cellStyle name="强调文字颜色 6 4 2 2 2" xfId="93"/>
    <cellStyle name="40% - 强调文字颜色 2 3 2 2 2" xfId="94"/>
    <cellStyle name="强调文字颜色 2 2 4" xfId="95"/>
    <cellStyle name="20% - 强调文字颜色 1 21 4 2 4 4" xfId="96"/>
    <cellStyle name="适中 2 2 3" xfId="97"/>
    <cellStyle name="注释 3 3 2" xfId="98"/>
    <cellStyle name="好_多方案比较 14 2 6 2" xfId="99"/>
    <cellStyle name="千位分隔[0] 2 2 3 2 2 2" xfId="100"/>
    <cellStyle name="_ET_STYLE_NoName_00_" xfId="101"/>
    <cellStyle name="_ET_STYLE_NoName_00_ 2" xfId="102"/>
    <cellStyle name="常规 3 2 2 3 2 2 2" xfId="103"/>
    <cellStyle name="汇总 4 2" xfId="104"/>
    <cellStyle name="强调文字颜色 2 2 2 12 2 4" xfId="105"/>
    <cellStyle name="20% - 强调文字颜色 5 19 2 3 5" xfId="106"/>
    <cellStyle name="检查单元格 2" xfId="107"/>
    <cellStyle name="60% - 强调文字颜色 4 3 3" xfId="108"/>
    <cellStyle name="标题 2 3 3" xfId="109"/>
    <cellStyle name="差_8号线北段（清单模板）7.24_附件2（绿化）：招标补遗清单2013-3-17 6 4 2" xfId="110"/>
    <cellStyle name="20% - 强调文字颜色 1 2" xfId="111"/>
    <cellStyle name="20% - 强调文字颜色 1 2 16" xfId="112"/>
    <cellStyle name="输入 2 2" xfId="113"/>
    <cellStyle name="警告文本 2 3" xfId="114"/>
    <cellStyle name="40% - 强调文字颜色 6 3 2 2 2" xfId="115"/>
    <cellStyle name="计算 4 3 2" xfId="116"/>
    <cellStyle name="常规 2" xfId="117"/>
    <cellStyle name="常规 43" xfId="118"/>
    <cellStyle name="常规 44" xfId="119"/>
    <cellStyle name="常规 51" xfId="12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0"/>
  <sheetViews>
    <sheetView topLeftCell="A12" workbookViewId="0">
      <selection activeCell="F11" sqref="F11"/>
    </sheetView>
  </sheetViews>
  <sheetFormatPr defaultColWidth="9" defaultRowHeight="14.4" outlineLevelCol="6"/>
  <cols>
    <col min="1" max="1" width="9" style="64"/>
    <col min="2" max="2" width="15.75" style="64" customWidth="1"/>
    <col min="3" max="3" width="15.3796296296296" style="64" customWidth="1"/>
    <col min="4" max="4" width="37" style="64" customWidth="1"/>
    <col min="5" max="5" width="24.3796296296296" style="64" customWidth="1"/>
    <col min="6" max="7" width="15.8796296296296" style="64"/>
    <col min="8" max="8" width="14.75" style="64"/>
    <col min="9" max="16384" width="9" style="64"/>
  </cols>
  <sheetData>
    <row r="1" ht="23.25" customHeight="1"/>
    <row r="2" ht="22.5" customHeight="1" spans="1:3">
      <c r="A2" s="65"/>
      <c r="B2" s="65"/>
      <c r="C2" s="65"/>
    </row>
    <row r="3" ht="33.75" customHeight="1" spans="1:3">
      <c r="A3" s="65"/>
      <c r="B3" s="65"/>
      <c r="C3" s="65"/>
    </row>
    <row r="4" ht="86.25" customHeight="1" spans="1:5">
      <c r="A4" s="66" t="s">
        <v>0</v>
      </c>
      <c r="B4" s="67"/>
      <c r="C4" s="67"/>
      <c r="D4" s="67"/>
      <c r="E4" s="67"/>
    </row>
    <row r="5" ht="30" customHeight="1" spans="1:5">
      <c r="A5" s="68"/>
      <c r="B5" s="68"/>
      <c r="C5" s="68"/>
      <c r="D5" s="69"/>
      <c r="E5" s="69"/>
    </row>
    <row r="6" ht="30" customHeight="1" spans="1:5">
      <c r="A6" s="70" t="s">
        <v>1</v>
      </c>
      <c r="B6" s="70"/>
      <c r="C6" s="70"/>
      <c r="D6" s="71" t="s">
        <v>2</v>
      </c>
      <c r="E6" s="72"/>
    </row>
    <row r="7" ht="30" customHeight="1" spans="1:7">
      <c r="A7" s="73"/>
      <c r="B7" s="74"/>
      <c r="C7" s="74"/>
      <c r="D7" s="75"/>
      <c r="E7" s="76"/>
      <c r="G7" s="77"/>
    </row>
    <row r="8" ht="30" customHeight="1" spans="1:5">
      <c r="A8" s="78"/>
      <c r="B8" s="78"/>
      <c r="C8" s="78"/>
      <c r="D8" s="75"/>
      <c r="E8" s="79"/>
    </row>
    <row r="9" ht="30" customHeight="1" spans="1:5">
      <c r="A9" s="70" t="s">
        <v>3</v>
      </c>
      <c r="B9" s="70"/>
      <c r="C9" s="70"/>
      <c r="D9" s="80">
        <f>拆除工程!G20+装饰工程!G59</f>
        <v>214474.223714737</v>
      </c>
      <c r="E9" s="79"/>
    </row>
    <row r="10" ht="30" customHeight="1" spans="1:5">
      <c r="A10" s="78"/>
      <c r="B10" s="78"/>
      <c r="C10" s="78"/>
      <c r="D10" s="80"/>
      <c r="E10" s="79"/>
    </row>
    <row r="11" ht="24" customHeight="1" spans="1:5">
      <c r="A11" s="81"/>
      <c r="B11" s="81"/>
      <c r="C11" s="82"/>
      <c r="D11" s="75"/>
      <c r="E11" s="76"/>
    </row>
    <row r="12" ht="45" customHeight="1" spans="1:5">
      <c r="A12" s="70" t="s">
        <v>4</v>
      </c>
      <c r="B12" s="70"/>
      <c r="C12" s="70"/>
      <c r="D12" s="83">
        <f>D9</f>
        <v>214474.223714737</v>
      </c>
      <c r="E12" s="83"/>
    </row>
    <row r="13" ht="30" customHeight="1" spans="1:5">
      <c r="A13" s="84"/>
      <c r="B13" s="85"/>
      <c r="C13" s="78"/>
      <c r="D13" s="75"/>
      <c r="E13" s="72"/>
    </row>
    <row r="14" ht="30" customHeight="1" spans="1:5">
      <c r="A14" s="78"/>
      <c r="B14" s="78"/>
      <c r="C14" s="78"/>
      <c r="D14" s="75"/>
      <c r="E14" s="79"/>
    </row>
    <row r="15" ht="30" customHeight="1" spans="1:5">
      <c r="A15" s="70"/>
      <c r="B15" s="82"/>
      <c r="C15" s="82"/>
      <c r="D15" s="75"/>
      <c r="E15" s="76"/>
    </row>
    <row r="16" ht="30" customHeight="1" spans="1:5">
      <c r="A16" s="70"/>
      <c r="B16" s="82"/>
      <c r="C16" s="82"/>
      <c r="D16" s="75"/>
      <c r="E16" s="76"/>
    </row>
    <row r="17" ht="30" customHeight="1" spans="1:5">
      <c r="A17" s="86"/>
      <c r="B17" s="86"/>
      <c r="C17" s="70"/>
      <c r="D17" s="75"/>
      <c r="E17" s="72"/>
    </row>
    <row r="18" ht="30" customHeight="1" spans="1:5">
      <c r="A18" s="81"/>
      <c r="B18" s="81"/>
      <c r="C18" s="87"/>
      <c r="D18" s="88"/>
      <c r="E18" s="76"/>
    </row>
    <row r="19" ht="30" customHeight="1" spans="1:5">
      <c r="A19" s="70" t="s">
        <v>5</v>
      </c>
      <c r="B19" s="70"/>
      <c r="C19" s="70"/>
      <c r="D19" s="89">
        <v>45816</v>
      </c>
      <c r="E19" s="76"/>
    </row>
    <row r="20" ht="30" customHeight="1" spans="1:5">
      <c r="A20" s="90"/>
      <c r="B20" s="90"/>
      <c r="C20" s="90"/>
      <c r="D20" s="91"/>
      <c r="E20" s="91"/>
    </row>
  </sheetData>
  <mergeCells count="6">
    <mergeCell ref="A4:E4"/>
    <mergeCell ref="A6:C6"/>
    <mergeCell ref="A9:C9"/>
    <mergeCell ref="A12:C12"/>
    <mergeCell ref="D12:E12"/>
    <mergeCell ref="A19:C19"/>
  </mergeCells>
  <pageMargins left="0.699305555555556" right="0.699305555555556" top="0.75" bottom="0.75" header="0.3" footer="0.3"/>
  <pageSetup paperSize="9" scale="8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29"/>
  <sheetViews>
    <sheetView topLeftCell="A10" workbookViewId="0">
      <selection activeCell="C5" sqref="C5"/>
    </sheetView>
  </sheetViews>
  <sheetFormatPr defaultColWidth="9" defaultRowHeight="14.4"/>
  <cols>
    <col min="1" max="1" width="4.37962962962963" style="5" customWidth="1"/>
    <col min="2" max="2" width="11.75" style="6" customWidth="1"/>
    <col min="3" max="3" width="31.8796296296296" style="6" customWidth="1"/>
    <col min="4" max="4" width="4.5" style="7" customWidth="1"/>
    <col min="5" max="5" width="9.75" style="8" customWidth="1"/>
    <col min="6" max="6" width="8.66666666666667" style="7" customWidth="1"/>
    <col min="7" max="7" width="15.6296296296296" style="7" customWidth="1"/>
    <col min="8" max="9" width="9" style="53"/>
    <col min="10" max="16384" width="9" style="4"/>
  </cols>
  <sheetData>
    <row r="1" s="4" customFormat="1" ht="27" customHeight="1" spans="1:9">
      <c r="A1" s="54" t="s">
        <v>6</v>
      </c>
      <c r="B1" s="55"/>
      <c r="C1" s="55"/>
      <c r="D1" s="55"/>
      <c r="E1" s="54"/>
      <c r="F1" s="55"/>
      <c r="G1" s="55"/>
      <c r="H1" s="53"/>
      <c r="I1" s="53"/>
    </row>
    <row r="2" s="4" customFormat="1" ht="20.25" customHeight="1" spans="1:9">
      <c r="A2" s="56" t="s">
        <v>7</v>
      </c>
      <c r="B2" s="56"/>
      <c r="C2" s="56"/>
      <c r="D2" s="56"/>
      <c r="E2" s="56"/>
      <c r="F2" s="56"/>
      <c r="G2" s="56"/>
      <c r="H2" s="53"/>
      <c r="I2" s="53"/>
    </row>
    <row r="3" s="3" customFormat="1" ht="12" customHeight="1" spans="1:9">
      <c r="A3" s="19" t="s">
        <v>8</v>
      </c>
      <c r="B3" s="57" t="s">
        <v>9</v>
      </c>
      <c r="C3" s="58" t="s">
        <v>10</v>
      </c>
      <c r="D3" s="59" t="s">
        <v>11</v>
      </c>
      <c r="E3" s="60" t="s">
        <v>12</v>
      </c>
      <c r="F3" s="60" t="s">
        <v>13</v>
      </c>
      <c r="G3" s="60" t="s">
        <v>14</v>
      </c>
      <c r="H3" s="45"/>
      <c r="I3" s="45"/>
    </row>
    <row r="4" s="3" customFormat="1" ht="63" customHeight="1" spans="1:9">
      <c r="A4" s="19"/>
      <c r="B4" s="57"/>
      <c r="C4" s="61"/>
      <c r="D4" s="59"/>
      <c r="E4" s="60"/>
      <c r="F4" s="60"/>
      <c r="G4" s="60"/>
      <c r="H4" s="45"/>
      <c r="I4" s="45"/>
    </row>
    <row r="5" s="3" customFormat="1" ht="48" customHeight="1" spans="1:9">
      <c r="A5" s="19"/>
      <c r="B5" s="57"/>
      <c r="C5" s="57"/>
      <c r="D5" s="59"/>
      <c r="E5" s="60"/>
      <c r="F5" s="62" t="s">
        <v>15</v>
      </c>
      <c r="G5" s="60"/>
      <c r="H5" s="45"/>
      <c r="I5" s="45"/>
    </row>
    <row r="6" s="3" customFormat="1" ht="27" customHeight="1" spans="1:9">
      <c r="A6" s="19" t="s">
        <v>16</v>
      </c>
      <c r="B6" s="20" t="s">
        <v>17</v>
      </c>
      <c r="C6" s="20"/>
      <c r="D6" s="21"/>
      <c r="E6" s="22"/>
      <c r="F6" s="21"/>
      <c r="G6" s="22"/>
      <c r="H6" s="45"/>
      <c r="I6" s="45"/>
    </row>
    <row r="7" s="3" customFormat="1" ht="60" customHeight="1" spans="1:9">
      <c r="A7" s="19">
        <v>1</v>
      </c>
      <c r="B7" s="23" t="s">
        <v>18</v>
      </c>
      <c r="C7" s="25"/>
      <c r="D7" s="21" t="s">
        <v>19</v>
      </c>
      <c r="E7" s="22">
        <f>0.9*2.1</f>
        <v>1.89</v>
      </c>
      <c r="F7" s="24">
        <v>46.7914285714286</v>
      </c>
      <c r="G7" s="22">
        <f t="shared" ref="G7:G15" si="0">E7*F7</f>
        <v>88.4358</v>
      </c>
      <c r="H7" s="45"/>
      <c r="I7" s="45"/>
    </row>
    <row r="8" s="3" customFormat="1" ht="60" customHeight="1" spans="1:9">
      <c r="A8" s="19">
        <v>3</v>
      </c>
      <c r="B8" s="23" t="s">
        <v>20</v>
      </c>
      <c r="C8" s="25"/>
      <c r="D8" s="21" t="s">
        <v>21</v>
      </c>
      <c r="E8" s="22">
        <v>16</v>
      </c>
      <c r="F8" s="24">
        <v>36.7219131428571</v>
      </c>
      <c r="G8" s="22">
        <f t="shared" si="0"/>
        <v>587.550610285714</v>
      </c>
      <c r="H8" s="45"/>
      <c r="I8" s="45"/>
    </row>
    <row r="9" s="3" customFormat="1" ht="60" customHeight="1" spans="1:9">
      <c r="A9" s="19">
        <v>4</v>
      </c>
      <c r="B9" s="23" t="s">
        <v>22</v>
      </c>
      <c r="C9" s="25"/>
      <c r="D9" s="21" t="s">
        <v>19</v>
      </c>
      <c r="E9" s="31">
        <f>181*3</f>
        <v>543</v>
      </c>
      <c r="F9" s="24">
        <v>5.77094285714286</v>
      </c>
      <c r="G9" s="22">
        <f t="shared" si="0"/>
        <v>3133.62197142857</v>
      </c>
      <c r="H9" s="45"/>
      <c r="I9" s="45"/>
    </row>
    <row r="10" s="3" customFormat="1" ht="60" customHeight="1" spans="1:9">
      <c r="A10" s="19">
        <v>5</v>
      </c>
      <c r="B10" s="23" t="s">
        <v>23</v>
      </c>
      <c r="C10" s="25"/>
      <c r="D10" s="21" t="s">
        <v>19</v>
      </c>
      <c r="E10" s="31">
        <f>(14.6+18.6+18.3+31.1+14.6+14.7+38)*3.8+((14.6*7+15.3+48.1)*2.8+(8.2*2+13.5)*1)*2+10.4*2*1.4*2-(1.48*2.65*8+0.98*1.6*20+3.2*2.8*5)</f>
        <v>1507.484</v>
      </c>
      <c r="F10" s="24">
        <v>1.79367142857143</v>
      </c>
      <c r="G10" s="22">
        <f t="shared" si="0"/>
        <v>2703.93097982857</v>
      </c>
      <c r="H10" s="45"/>
      <c r="I10" s="45"/>
    </row>
    <row r="11" s="3" customFormat="1" ht="60" customHeight="1" spans="1:9">
      <c r="A11" s="19">
        <v>6</v>
      </c>
      <c r="B11" s="23" t="s">
        <v>24</v>
      </c>
      <c r="C11" s="25"/>
      <c r="D11" s="21" t="s">
        <v>19</v>
      </c>
      <c r="E11" s="63">
        <f>10.4*2*0.9*2+(6.2+6.4)*2</f>
        <v>62.64</v>
      </c>
      <c r="F11" s="24">
        <v>18.0147</v>
      </c>
      <c r="G11" s="22">
        <f t="shared" si="0"/>
        <v>1128.440808</v>
      </c>
      <c r="H11" s="45"/>
      <c r="I11" s="45"/>
    </row>
    <row r="12" s="3" customFormat="1" ht="60" customHeight="1" spans="1:9">
      <c r="A12" s="19">
        <v>7</v>
      </c>
      <c r="B12" s="23" t="s">
        <v>25</v>
      </c>
      <c r="C12" s="25"/>
      <c r="D12" s="21" t="s">
        <v>19</v>
      </c>
      <c r="E12" s="31">
        <f>0.4*4*3*5+27.8</f>
        <v>51.8</v>
      </c>
      <c r="F12" s="24">
        <v>38.4999874285714</v>
      </c>
      <c r="G12" s="22">
        <f t="shared" si="0"/>
        <v>1994.2993488</v>
      </c>
      <c r="H12" s="45"/>
      <c r="I12" s="45"/>
    </row>
    <row r="13" s="3" customFormat="1" ht="60" customHeight="1" spans="1:7">
      <c r="A13" s="19">
        <v>6</v>
      </c>
      <c r="B13" s="23" t="s">
        <v>26</v>
      </c>
      <c r="C13" s="25"/>
      <c r="D13" s="21" t="s">
        <v>19</v>
      </c>
      <c r="E13" s="31">
        <f>(3.3*2+2)*3.6+4*2.8</f>
        <v>42.16</v>
      </c>
      <c r="F13" s="24">
        <v>55.4478428571429</v>
      </c>
      <c r="G13" s="22">
        <f t="shared" si="0"/>
        <v>2337.68105485714</v>
      </c>
    </row>
    <row r="14" s="3" customFormat="1" ht="60" customHeight="1" spans="1:9">
      <c r="A14" s="19">
        <v>8</v>
      </c>
      <c r="B14" s="23" t="s">
        <v>27</v>
      </c>
      <c r="C14" s="25"/>
      <c r="D14" s="21" t="s">
        <v>28</v>
      </c>
      <c r="E14" s="31">
        <f>4+3.3+2.4</f>
        <v>9.7</v>
      </c>
      <c r="F14" s="24">
        <v>51.9759188571429</v>
      </c>
      <c r="G14" s="22">
        <f t="shared" ref="G14:G17" si="1">E14*F14</f>
        <v>504.166412914286</v>
      </c>
      <c r="H14" s="45"/>
      <c r="I14" s="45"/>
    </row>
    <row r="15" s="3" customFormat="1" ht="60" customHeight="1" spans="1:9">
      <c r="A15" s="19">
        <v>9</v>
      </c>
      <c r="B15" s="23" t="s">
        <v>29</v>
      </c>
      <c r="C15" s="25"/>
      <c r="D15" s="21" t="s">
        <v>28</v>
      </c>
      <c r="E15" s="31">
        <f>(14.6*3+18.6+18.3+31.1+38+10.4+10.5-3.2*5)+(14.6*7+15.3+48.1-0.8*16)*2</f>
        <v>460.3</v>
      </c>
      <c r="F15" s="24">
        <v>6.12031885714286</v>
      </c>
      <c r="G15" s="22">
        <f t="shared" si="1"/>
        <v>2817.18276994286</v>
      </c>
      <c r="H15" s="45"/>
      <c r="I15" s="45"/>
    </row>
    <row r="16" s="3" customFormat="1" ht="60" customHeight="1" spans="1:9">
      <c r="A16" s="19">
        <v>9</v>
      </c>
      <c r="B16" s="23" t="s">
        <v>30</v>
      </c>
      <c r="C16" s="25"/>
      <c r="D16" s="21" t="s">
        <v>19</v>
      </c>
      <c r="E16" s="31">
        <f>3.14*2.85*5</f>
        <v>44.745</v>
      </c>
      <c r="F16" s="24">
        <v>10.7994617142857</v>
      </c>
      <c r="G16" s="22">
        <f t="shared" si="1"/>
        <v>483.221914405714</v>
      </c>
      <c r="H16" s="45"/>
      <c r="I16" s="45"/>
    </row>
    <row r="17" s="3" customFormat="1" ht="60" customHeight="1" spans="1:9">
      <c r="A17" s="19">
        <v>9</v>
      </c>
      <c r="B17" s="23" t="s">
        <v>31</v>
      </c>
      <c r="C17" s="25"/>
      <c r="D17" s="21" t="s">
        <v>28</v>
      </c>
      <c r="E17" s="31">
        <f>3.82+2.9*2</f>
        <v>9.62</v>
      </c>
      <c r="F17" s="24">
        <v>36.1292217142857</v>
      </c>
      <c r="G17" s="22">
        <f t="shared" si="1"/>
        <v>347.563112891428</v>
      </c>
      <c r="H17" s="45"/>
      <c r="I17" s="45"/>
    </row>
    <row r="18" s="3" customFormat="1" ht="27" customHeight="1" spans="1:9">
      <c r="A18" s="30" t="s">
        <v>32</v>
      </c>
      <c r="B18" s="20" t="s">
        <v>33</v>
      </c>
      <c r="C18" s="25"/>
      <c r="D18" s="21"/>
      <c r="E18" s="22"/>
      <c r="F18" s="24">
        <v>0</v>
      </c>
      <c r="G18" s="22"/>
      <c r="H18" s="45"/>
      <c r="I18" s="45"/>
    </row>
    <row r="19" s="3" customFormat="1" ht="66" customHeight="1" spans="1:9">
      <c r="A19" s="19">
        <v>1</v>
      </c>
      <c r="B19" s="23" t="s">
        <v>34</v>
      </c>
      <c r="C19" s="29" t="s">
        <v>35</v>
      </c>
      <c r="D19" s="21" t="s">
        <v>19</v>
      </c>
      <c r="E19" s="31">
        <f>181*3</f>
        <v>543</v>
      </c>
      <c r="F19" s="24">
        <v>8.11051428571429</v>
      </c>
      <c r="G19" s="22">
        <f>E19*F19</f>
        <v>4404.00925714286</v>
      </c>
      <c r="H19" s="45"/>
      <c r="I19" s="45"/>
    </row>
    <row r="20" s="4" customFormat="1" ht="23.25" customHeight="1" spans="1:9">
      <c r="A20" s="46"/>
      <c r="B20" s="47" t="s">
        <v>36</v>
      </c>
      <c r="C20" s="47"/>
      <c r="D20" s="48"/>
      <c r="E20" s="49"/>
      <c r="F20" s="48"/>
      <c r="G20" s="48">
        <f>SUM(G7:G19)</f>
        <v>20530.1040404971</v>
      </c>
      <c r="H20" s="53"/>
      <c r="I20" s="53"/>
    </row>
    <row r="21" s="4" customFormat="1" spans="1:9">
      <c r="A21" s="5"/>
      <c r="B21" s="6"/>
      <c r="C21" s="6"/>
      <c r="D21" s="7"/>
      <c r="E21" s="8"/>
      <c r="F21" s="7"/>
      <c r="G21" s="50"/>
      <c r="H21" s="53"/>
      <c r="I21" s="53"/>
    </row>
    <row r="22" s="4" customFormat="1" spans="1:9">
      <c r="A22" s="5"/>
      <c r="B22" s="6"/>
      <c r="C22" s="6"/>
      <c r="D22" s="7"/>
      <c r="E22" s="8"/>
      <c r="F22" s="7"/>
      <c r="G22" s="50"/>
      <c r="H22" s="53"/>
      <c r="I22" s="53"/>
    </row>
    <row r="23" s="4" customFormat="1" spans="1:9">
      <c r="A23" s="5"/>
      <c r="B23" s="6"/>
      <c r="C23" s="6"/>
      <c r="D23" s="7"/>
      <c r="E23" s="8"/>
      <c r="F23" s="7"/>
      <c r="G23" s="50"/>
      <c r="H23" s="53"/>
      <c r="I23" s="53"/>
    </row>
    <row r="25" s="4" customFormat="1" spans="1:9">
      <c r="A25" s="5"/>
      <c r="B25" s="6"/>
      <c r="C25" s="6"/>
      <c r="D25" s="7"/>
      <c r="E25" s="8"/>
      <c r="F25" s="7"/>
      <c r="G25" s="50"/>
      <c r="H25" s="53"/>
      <c r="I25" s="53"/>
    </row>
    <row r="28" s="4" customFormat="1" spans="1:9">
      <c r="A28" s="5"/>
      <c r="B28" s="6"/>
      <c r="C28" s="6"/>
      <c r="D28" s="51"/>
      <c r="E28" s="51"/>
      <c r="F28" s="51"/>
      <c r="G28" s="51"/>
      <c r="H28" s="53"/>
      <c r="I28" s="53"/>
    </row>
    <row r="29" s="4" customFormat="1" spans="1:9">
      <c r="A29" s="5"/>
      <c r="B29" s="6"/>
      <c r="C29" s="6"/>
      <c r="D29" s="52"/>
      <c r="E29" s="52"/>
      <c r="F29" s="52"/>
      <c r="G29" s="52"/>
      <c r="H29" s="53"/>
      <c r="I29" s="53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66"/>
  <sheetViews>
    <sheetView tabSelected="1" workbookViewId="0">
      <pane ySplit="5" topLeftCell="A32" activePane="bottomLeft" state="frozen"/>
      <selection/>
      <selection pane="bottomLeft" activeCell="E17" sqref="E17"/>
    </sheetView>
  </sheetViews>
  <sheetFormatPr defaultColWidth="9" defaultRowHeight="14.4"/>
  <cols>
    <col min="1" max="1" width="4.62962962962963" style="5" customWidth="1"/>
    <col min="2" max="2" width="12.25" style="6" customWidth="1"/>
    <col min="3" max="3" width="34.25" style="6" customWidth="1"/>
    <col min="4" max="4" width="4" style="7" customWidth="1"/>
    <col min="5" max="5" width="8.75" style="8" customWidth="1"/>
    <col min="6" max="6" width="10.1296296296296" style="7" customWidth="1"/>
    <col min="7" max="7" width="15.5" style="7" customWidth="1"/>
    <col min="8" max="8" width="15.8796296296296" style="4"/>
    <col min="9" max="9" width="12.8796296296296" style="4"/>
    <col min="10" max="16384" width="9" style="4"/>
  </cols>
  <sheetData>
    <row r="1" s="1" customFormat="1" ht="22.5" customHeight="1" spans="1:7">
      <c r="A1" s="9" t="s">
        <v>37</v>
      </c>
      <c r="B1" s="10"/>
      <c r="C1" s="10"/>
      <c r="D1" s="10"/>
      <c r="E1" s="9"/>
      <c r="F1" s="10"/>
      <c r="G1" s="10"/>
    </row>
    <row r="2" s="1" customFormat="1" ht="20.25" customHeight="1" spans="1:7">
      <c r="A2" s="11" t="s">
        <v>38</v>
      </c>
      <c r="B2" s="11"/>
      <c r="C2" s="11"/>
      <c r="D2" s="11"/>
      <c r="E2" s="11"/>
      <c r="F2" s="11"/>
      <c r="G2" s="11"/>
    </row>
    <row r="3" s="2" customFormat="1" ht="12" customHeight="1" spans="1:7">
      <c r="A3" s="12" t="s">
        <v>8</v>
      </c>
      <c r="B3" s="13" t="s">
        <v>9</v>
      </c>
      <c r="C3" s="14" t="s">
        <v>10</v>
      </c>
      <c r="D3" s="15" t="s">
        <v>11</v>
      </c>
      <c r="E3" s="16" t="s">
        <v>12</v>
      </c>
      <c r="F3" s="16" t="s">
        <v>13</v>
      </c>
      <c r="G3" s="16" t="s">
        <v>14</v>
      </c>
    </row>
    <row r="4" s="2" customFormat="1" ht="66.75" customHeight="1" spans="1:7">
      <c r="A4" s="12"/>
      <c r="B4" s="13"/>
      <c r="C4" s="17"/>
      <c r="D4" s="15"/>
      <c r="E4" s="16"/>
      <c r="F4" s="16"/>
      <c r="G4" s="16"/>
    </row>
    <row r="5" s="2" customFormat="1" ht="48" customHeight="1" spans="1:7">
      <c r="A5" s="12"/>
      <c r="B5" s="13"/>
      <c r="C5" s="13"/>
      <c r="D5" s="15"/>
      <c r="E5" s="16"/>
      <c r="F5" s="18" t="s">
        <v>15</v>
      </c>
      <c r="G5" s="16"/>
    </row>
    <row r="6" s="3" customFormat="1" ht="25.5" customHeight="1" spans="1:7">
      <c r="A6" s="19" t="s">
        <v>16</v>
      </c>
      <c r="B6" s="20" t="s">
        <v>39</v>
      </c>
      <c r="C6" s="20"/>
      <c r="D6" s="21"/>
      <c r="E6" s="22"/>
      <c r="F6" s="21"/>
      <c r="G6" s="22"/>
    </row>
    <row r="7" s="3" customFormat="1" ht="75" customHeight="1" spans="1:7">
      <c r="A7" s="19">
        <v>1</v>
      </c>
      <c r="B7" s="23" t="s">
        <v>40</v>
      </c>
      <c r="C7" s="23" t="s">
        <v>41</v>
      </c>
      <c r="D7" s="21" t="s">
        <v>19</v>
      </c>
      <c r="E7" s="22">
        <f>6.2+6.4+13.3+13.3+13.4+19.8+19.3+32.8+39</f>
        <v>163.5</v>
      </c>
      <c r="F7" s="24">
        <v>21.5240571428571</v>
      </c>
      <c r="G7" s="22">
        <f>E7*F7</f>
        <v>3519.18334285714</v>
      </c>
    </row>
    <row r="8" s="3" customFormat="1" ht="126" customHeight="1" spans="1:7">
      <c r="A8" s="19">
        <f>A7+1</f>
        <v>2</v>
      </c>
      <c r="B8" s="23" t="s">
        <v>42</v>
      </c>
      <c r="C8" s="25" t="s">
        <v>43</v>
      </c>
      <c r="D8" s="21" t="s">
        <v>19</v>
      </c>
      <c r="E8" s="22">
        <f>6.2+6.2</f>
        <v>12.4</v>
      </c>
      <c r="F8" s="24">
        <v>80.7620057142857</v>
      </c>
      <c r="G8" s="22">
        <f>E8*F8</f>
        <v>1001.44887085714</v>
      </c>
    </row>
    <row r="9" s="3" customFormat="1" ht="126" customHeight="1" spans="1:7">
      <c r="A9" s="19">
        <f>A8+1</f>
        <v>3</v>
      </c>
      <c r="B9" s="23" t="s">
        <v>44</v>
      </c>
      <c r="C9" s="25" t="s">
        <v>45</v>
      </c>
      <c r="D9" s="21" t="s">
        <v>19</v>
      </c>
      <c r="E9" s="22">
        <f>13.3+13.3+13.4+19.8+19.3+32.8+39</f>
        <v>150.9</v>
      </c>
      <c r="F9" s="24">
        <v>95.2205571428571</v>
      </c>
      <c r="G9" s="22">
        <f>E9*F9</f>
        <v>14368.7820728571</v>
      </c>
    </row>
    <row r="10" s="3" customFormat="1" ht="135" customHeight="1" spans="1:7">
      <c r="A10" s="19">
        <f>A9+1</f>
        <v>4</v>
      </c>
      <c r="B10" s="23" t="s">
        <v>46</v>
      </c>
      <c r="C10" s="25" t="s">
        <v>47</v>
      </c>
      <c r="D10" s="21" t="s">
        <v>19</v>
      </c>
      <c r="E10" s="22">
        <f>(6.2+6.2)*2</f>
        <v>24.8</v>
      </c>
      <c r="F10" s="24">
        <v>36.4411645714286</v>
      </c>
      <c r="G10" s="22">
        <f>E10*F10</f>
        <v>903.740881371429</v>
      </c>
    </row>
    <row r="11" s="3" customFormat="1" ht="62" customHeight="1" spans="1:7">
      <c r="A11" s="19">
        <f>A10+1</f>
        <v>5</v>
      </c>
      <c r="B11" s="23" t="s">
        <v>48</v>
      </c>
      <c r="C11" s="25" t="s">
        <v>49</v>
      </c>
      <c r="D11" s="21" t="s">
        <v>28</v>
      </c>
      <c r="E11" s="22">
        <f>3.8+2.8+2.8</f>
        <v>9.4</v>
      </c>
      <c r="F11" s="24">
        <v>52.0944571428571</v>
      </c>
      <c r="G11" s="22">
        <f>E11*F11</f>
        <v>489.687897142857</v>
      </c>
    </row>
    <row r="12" s="3" customFormat="1" ht="28" customHeight="1" spans="1:7">
      <c r="A12" s="19" t="s">
        <v>32</v>
      </c>
      <c r="B12" s="20" t="s">
        <v>50</v>
      </c>
      <c r="C12" s="25"/>
      <c r="D12" s="21"/>
      <c r="E12" s="22"/>
      <c r="F12" s="24"/>
      <c r="G12" s="22"/>
    </row>
    <row r="13" ht="126" customHeight="1" spans="1:7">
      <c r="A13" s="19">
        <f>1</f>
        <v>1</v>
      </c>
      <c r="B13" s="23" t="s">
        <v>51</v>
      </c>
      <c r="C13" s="26" t="s">
        <v>52</v>
      </c>
      <c r="D13" s="21" t="s">
        <v>19</v>
      </c>
      <c r="E13" s="22">
        <f>(6.2+6.2)*2</f>
        <v>24.8</v>
      </c>
      <c r="F13" s="27">
        <v>92.803</v>
      </c>
      <c r="G13" s="22">
        <f>E13*F13</f>
        <v>2301.5144</v>
      </c>
    </row>
    <row r="14" s="4" customFormat="1" ht="126" customHeight="1" spans="1:7">
      <c r="A14" s="19">
        <f>A13+1</f>
        <v>2</v>
      </c>
      <c r="B14" s="28" t="s">
        <v>53</v>
      </c>
      <c r="C14" s="26" t="s">
        <v>54</v>
      </c>
      <c r="D14" s="21" t="s">
        <v>19</v>
      </c>
      <c r="E14" s="22">
        <f>27.8+28.9+19.3</f>
        <v>76</v>
      </c>
      <c r="F14" s="27">
        <v>75.0222571428572</v>
      </c>
      <c r="G14" s="22">
        <f>E14*F14</f>
        <v>5701.69154285714</v>
      </c>
    </row>
    <row r="15" ht="103" customHeight="1" spans="1:7">
      <c r="A15" s="19">
        <v>3</v>
      </c>
      <c r="B15" s="23" t="s">
        <v>55</v>
      </c>
      <c r="C15" s="29" t="s">
        <v>56</v>
      </c>
      <c r="D15" s="21" t="s">
        <v>19</v>
      </c>
      <c r="E15" s="22">
        <f>(13.3+13.3+13.4+19.8+19.3+32.8+39)+(13.3*7+14.5+44.5)*2+(5.5+3+3)*2</f>
        <v>478.1</v>
      </c>
      <c r="F15" s="27">
        <v>14</v>
      </c>
      <c r="G15" s="22">
        <f>E15*F15</f>
        <v>6693.4</v>
      </c>
    </row>
    <row r="16" s="3" customFormat="1" ht="35" customHeight="1" spans="1:7">
      <c r="A16" s="30" t="s">
        <v>57</v>
      </c>
      <c r="B16" s="20" t="s">
        <v>58</v>
      </c>
      <c r="C16" s="26"/>
      <c r="D16" s="21"/>
      <c r="E16" s="31"/>
      <c r="F16" s="24"/>
      <c r="G16" s="22"/>
    </row>
    <row r="17" s="3" customFormat="1" ht="120" customHeight="1" spans="1:7">
      <c r="A17" s="19">
        <f>1</f>
        <v>1</v>
      </c>
      <c r="B17" s="23" t="s">
        <v>59</v>
      </c>
      <c r="C17" s="29" t="s">
        <v>56</v>
      </c>
      <c r="D17" s="21" t="s">
        <v>19</v>
      </c>
      <c r="E17" s="31">
        <f>(14.6+18.6+18.3+31.1+14.6+14.7+38)*3.8+((14.6*7+15.3+48.1)*2.8+(8.2*2+13.5)*1)*2+10.4*2*1.4*2-(1.48*2.65*8+0.98*1.6*20+3.2*2.8*5)</f>
        <v>1507.484</v>
      </c>
      <c r="F17" s="24">
        <v>14</v>
      </c>
      <c r="G17" s="22">
        <f>E17*F17</f>
        <v>21104.776</v>
      </c>
    </row>
    <row r="18" s="3" customFormat="1" ht="54" customHeight="1" spans="1:7">
      <c r="A18" s="19">
        <f t="shared" ref="A18:A28" si="0">A17+1</f>
        <v>2</v>
      </c>
      <c r="B18" s="23" t="s">
        <v>60</v>
      </c>
      <c r="C18" s="29" t="s">
        <v>61</v>
      </c>
      <c r="D18" s="21" t="s">
        <v>19</v>
      </c>
      <c r="E18" s="31">
        <f>(1.04*2+1.1)*2.4*2+0.2*3*2.8*2</f>
        <v>18.624</v>
      </c>
      <c r="F18" s="24">
        <v>139.302938571429</v>
      </c>
      <c r="G18" s="22">
        <f>E18*F18</f>
        <v>2594.37792795429</v>
      </c>
    </row>
    <row r="19" s="3" customFormat="1" ht="54" customHeight="1" spans="1:8">
      <c r="A19" s="19">
        <f t="shared" si="0"/>
        <v>3</v>
      </c>
      <c r="B19" s="23" t="s">
        <v>62</v>
      </c>
      <c r="C19" s="29" t="s">
        <v>63</v>
      </c>
      <c r="D19" s="21" t="s">
        <v>19</v>
      </c>
      <c r="E19" s="31">
        <f>(3.9+1.6)*3.6+1.4*2+0.6*1.2*2</f>
        <v>24.04</v>
      </c>
      <c r="F19" s="24">
        <v>211.419271428571</v>
      </c>
      <c r="G19" s="22">
        <f t="shared" ref="G19:G28" si="1">E19*F19</f>
        <v>5082.51928514285</v>
      </c>
      <c r="H19" s="32"/>
    </row>
    <row r="20" s="3" customFormat="1" ht="46" customHeight="1" spans="1:7">
      <c r="A20" s="19">
        <f t="shared" si="0"/>
        <v>4</v>
      </c>
      <c r="B20" s="23" t="s">
        <v>64</v>
      </c>
      <c r="C20" s="29" t="s">
        <v>65</v>
      </c>
      <c r="D20" s="21" t="s">
        <v>19</v>
      </c>
      <c r="E20" s="31">
        <f>((1.04*2+1.1)*2.4*2+0.2*3*2.8*2)*2+((3.9+1.6)*3.6+1.4*2+0.6*1.2*2)*2</f>
        <v>85.328</v>
      </c>
      <c r="F20" s="24">
        <v>39.4607714285714</v>
      </c>
      <c r="G20" s="22">
        <f t="shared" si="1"/>
        <v>3367.10870445714</v>
      </c>
    </row>
    <row r="21" s="3" customFormat="1" ht="57" customHeight="1" spans="1:7">
      <c r="A21" s="19">
        <f t="shared" si="0"/>
        <v>5</v>
      </c>
      <c r="B21" s="23" t="s">
        <v>66</v>
      </c>
      <c r="C21" s="29" t="s">
        <v>67</v>
      </c>
      <c r="D21" s="21" t="s">
        <v>19</v>
      </c>
      <c r="E21" s="22">
        <f>1.5*0.8*2</f>
        <v>2.4</v>
      </c>
      <c r="F21" s="24">
        <v>125.673978571429</v>
      </c>
      <c r="G21" s="22">
        <f t="shared" si="1"/>
        <v>301.61754857143</v>
      </c>
    </row>
    <row r="22" s="3" customFormat="1" ht="57" customHeight="1" spans="1:7">
      <c r="A22" s="19">
        <f t="shared" si="0"/>
        <v>6</v>
      </c>
      <c r="B22" s="23" t="s">
        <v>68</v>
      </c>
      <c r="C22" s="33" t="s">
        <v>69</v>
      </c>
      <c r="D22" s="21" t="s">
        <v>28</v>
      </c>
      <c r="E22" s="22">
        <f>1.2*2</f>
        <v>2.4</v>
      </c>
      <c r="F22" s="24">
        <v>668.337571428571</v>
      </c>
      <c r="G22" s="22">
        <f t="shared" si="1"/>
        <v>1604.01017142857</v>
      </c>
    </row>
    <row r="23" s="3" customFormat="1" ht="123" customHeight="1" spans="1:7">
      <c r="A23" s="19">
        <f t="shared" si="0"/>
        <v>7</v>
      </c>
      <c r="B23" s="23" t="s">
        <v>70</v>
      </c>
      <c r="C23" s="25" t="s">
        <v>71</v>
      </c>
      <c r="D23" s="21" t="s">
        <v>19</v>
      </c>
      <c r="E23" s="22">
        <f>(10.4+10.5)*1.2*2</f>
        <v>50.16</v>
      </c>
      <c r="F23" s="24">
        <v>87.1880285714286</v>
      </c>
      <c r="G23" s="22">
        <f t="shared" si="1"/>
        <v>4373.35151314286</v>
      </c>
    </row>
    <row r="24" s="3" customFormat="1" ht="115.5" customHeight="1" spans="1:7">
      <c r="A24" s="19">
        <f t="shared" si="0"/>
        <v>8</v>
      </c>
      <c r="B24" s="23" t="s">
        <v>72</v>
      </c>
      <c r="C24" s="25" t="s">
        <v>73</v>
      </c>
      <c r="D24" s="21" t="s">
        <v>28</v>
      </c>
      <c r="E24" s="31">
        <f>(14.6*3+18.6+18.3+31.1+38+10.4+10.5-3.2*5)+(14.6*7+15.3+48.1-0.8*16)*2</f>
        <v>460.3</v>
      </c>
      <c r="F24" s="24">
        <v>9.24286685714286</v>
      </c>
      <c r="G24" s="22">
        <f t="shared" si="1"/>
        <v>4254.49161434286</v>
      </c>
    </row>
    <row r="25" s="3" customFormat="1" ht="103" customHeight="1" spans="1:7">
      <c r="A25" s="19">
        <f t="shared" si="0"/>
        <v>9</v>
      </c>
      <c r="B25" s="23" t="s">
        <v>74</v>
      </c>
      <c r="C25" s="25" t="s">
        <v>75</v>
      </c>
      <c r="D25" s="21" t="s">
        <v>19</v>
      </c>
      <c r="E25" s="22">
        <f>(10.4+10.5)*2*2</f>
        <v>83.6</v>
      </c>
      <c r="F25" s="24">
        <v>16.6671068571429</v>
      </c>
      <c r="G25" s="22">
        <f t="shared" si="1"/>
        <v>1393.37013325715</v>
      </c>
    </row>
    <row r="26" s="3" customFormat="1" ht="62" customHeight="1" spans="1:7">
      <c r="A26" s="19">
        <f t="shared" si="0"/>
        <v>10</v>
      </c>
      <c r="B26" s="23" t="s">
        <v>76</v>
      </c>
      <c r="C26" s="33" t="s">
        <v>77</v>
      </c>
      <c r="D26" s="21" t="s">
        <v>28</v>
      </c>
      <c r="E26" s="22">
        <v>6.9</v>
      </c>
      <c r="F26" s="24">
        <v>683.529188571429</v>
      </c>
      <c r="G26" s="22">
        <f t="shared" si="1"/>
        <v>4716.35140114286</v>
      </c>
    </row>
    <row r="27" s="3" customFormat="1" ht="62" customHeight="1" spans="1:7">
      <c r="A27" s="19">
        <f t="shared" si="0"/>
        <v>11</v>
      </c>
      <c r="B27" s="23" t="s">
        <v>78</v>
      </c>
      <c r="C27" s="33" t="s">
        <v>79</v>
      </c>
      <c r="D27" s="21" t="s">
        <v>80</v>
      </c>
      <c r="E27" s="22">
        <v>1200</v>
      </c>
      <c r="F27" s="24">
        <v>4.05525714285714</v>
      </c>
      <c r="G27" s="22">
        <f t="shared" si="1"/>
        <v>4866.30857142857</v>
      </c>
    </row>
    <row r="28" s="3" customFormat="1" ht="62" customHeight="1" spans="1:7">
      <c r="A28" s="19">
        <f t="shared" si="0"/>
        <v>12</v>
      </c>
      <c r="B28" s="23" t="s">
        <v>81</v>
      </c>
      <c r="C28" s="33" t="s">
        <v>82</v>
      </c>
      <c r="D28" s="21" t="s">
        <v>19</v>
      </c>
      <c r="E28" s="22">
        <f>4.8*3</f>
        <v>14.4</v>
      </c>
      <c r="F28" s="24">
        <v>189.505285714286</v>
      </c>
      <c r="G28" s="22">
        <f t="shared" si="1"/>
        <v>2728.87611428572</v>
      </c>
    </row>
    <row r="29" s="3" customFormat="1" ht="33" customHeight="1" spans="1:7">
      <c r="A29" s="19" t="s">
        <v>83</v>
      </c>
      <c r="B29" s="34" t="s">
        <v>84</v>
      </c>
      <c r="C29" s="26"/>
      <c r="D29" s="21"/>
      <c r="E29" s="22"/>
      <c r="F29" s="24"/>
      <c r="G29" s="22"/>
    </row>
    <row r="30" s="3" customFormat="1" ht="63" customHeight="1" spans="1:7">
      <c r="A30" s="19">
        <v>1</v>
      </c>
      <c r="B30" s="35" t="s">
        <v>85</v>
      </c>
      <c r="C30" s="25" t="s">
        <v>86</v>
      </c>
      <c r="D30" s="21" t="s">
        <v>87</v>
      </c>
      <c r="E30" s="22">
        <v>16</v>
      </c>
      <c r="F30" s="24">
        <v>527.183428571429</v>
      </c>
      <c r="G30" s="22">
        <f t="shared" ref="G30:G35" si="2">E30*F30</f>
        <v>8434.93485714286</v>
      </c>
    </row>
    <row r="31" s="3" customFormat="1" ht="68" customHeight="1" spans="1:7">
      <c r="A31" s="19">
        <f t="shared" ref="A31:A35" si="3">A30+1</f>
        <v>2</v>
      </c>
      <c r="B31" s="35" t="s">
        <v>88</v>
      </c>
      <c r="C31" s="25" t="s">
        <v>89</v>
      </c>
      <c r="D31" s="21" t="s">
        <v>87</v>
      </c>
      <c r="E31" s="22">
        <v>1</v>
      </c>
      <c r="F31" s="24">
        <v>1300.02185714286</v>
      </c>
      <c r="G31" s="22">
        <f t="shared" si="2"/>
        <v>1300.02185714286</v>
      </c>
    </row>
    <row r="32" s="4" customFormat="1" ht="87" customHeight="1" spans="1:8">
      <c r="A32" s="19">
        <f t="shared" si="3"/>
        <v>3</v>
      </c>
      <c r="B32" s="23" t="s">
        <v>90</v>
      </c>
      <c r="C32" s="25" t="s">
        <v>91</v>
      </c>
      <c r="D32" s="21" t="s">
        <v>19</v>
      </c>
      <c r="E32" s="22">
        <v>6.56</v>
      </c>
      <c r="F32" s="27">
        <v>293.226285714286</v>
      </c>
      <c r="G32" s="22">
        <f t="shared" si="2"/>
        <v>1923.56443428572</v>
      </c>
      <c r="H32" s="32"/>
    </row>
    <row r="33" s="3" customFormat="1" ht="92" customHeight="1" spans="1:7">
      <c r="A33" s="19">
        <f t="shared" si="3"/>
        <v>4</v>
      </c>
      <c r="B33" s="23" t="s">
        <v>92</v>
      </c>
      <c r="C33" s="29" t="s">
        <v>93</v>
      </c>
      <c r="D33" s="21" t="s">
        <v>94</v>
      </c>
      <c r="E33" s="22">
        <v>6</v>
      </c>
      <c r="F33" s="24">
        <v>673.796571428571</v>
      </c>
      <c r="G33" s="22">
        <f t="shared" si="2"/>
        <v>4042.77942857143</v>
      </c>
    </row>
    <row r="34" s="4" customFormat="1" ht="87" customHeight="1" spans="1:8">
      <c r="A34" s="19">
        <f t="shared" si="3"/>
        <v>5</v>
      </c>
      <c r="B34" s="23" t="s">
        <v>95</v>
      </c>
      <c r="C34" s="25" t="s">
        <v>96</v>
      </c>
      <c r="D34" s="21" t="s">
        <v>19</v>
      </c>
      <c r="E34" s="22">
        <f>3.14*2.85*4+3.54*2.85</f>
        <v>45.885</v>
      </c>
      <c r="F34" s="27">
        <v>534.982</v>
      </c>
      <c r="G34" s="22">
        <f t="shared" si="2"/>
        <v>24547.64907</v>
      </c>
      <c r="H34" s="32"/>
    </row>
    <row r="35" s="4" customFormat="1" ht="87" customHeight="1" spans="1:8">
      <c r="A35" s="19">
        <f t="shared" si="3"/>
        <v>6</v>
      </c>
      <c r="B35" s="23" t="s">
        <v>97</v>
      </c>
      <c r="C35" s="25" t="s">
        <v>98</v>
      </c>
      <c r="D35" s="21" t="s">
        <v>19</v>
      </c>
      <c r="E35" s="22">
        <f>0.98*1.6*15+1.48*2.65+1.8*1.2+1.3*1</f>
        <v>30.902</v>
      </c>
      <c r="F35" s="27">
        <v>472.593428571429</v>
      </c>
      <c r="G35" s="22">
        <f t="shared" si="2"/>
        <v>14604.0821297143</v>
      </c>
      <c r="H35" s="32"/>
    </row>
    <row r="36" ht="28" customHeight="1" spans="1:7">
      <c r="A36" s="30" t="s">
        <v>99</v>
      </c>
      <c r="B36" s="34" t="s">
        <v>100</v>
      </c>
      <c r="C36" s="29" t="s">
        <v>101</v>
      </c>
      <c r="D36" s="21"/>
      <c r="E36" s="22"/>
      <c r="F36" s="27"/>
      <c r="G36" s="22"/>
    </row>
    <row r="37" ht="78" customHeight="1" spans="1:7">
      <c r="A37" s="19">
        <v>1</v>
      </c>
      <c r="B37" s="36" t="s">
        <v>102</v>
      </c>
      <c r="C37" s="37" t="s">
        <v>103</v>
      </c>
      <c r="D37" s="21" t="s">
        <v>19</v>
      </c>
      <c r="E37" s="31">
        <f>181*3</f>
        <v>543</v>
      </c>
      <c r="F37" s="27">
        <v>42.7361714285714</v>
      </c>
      <c r="G37" s="22">
        <f t="shared" ref="G37:G45" si="4">E37*F37</f>
        <v>23205.7410857143</v>
      </c>
    </row>
    <row r="38" ht="124" customHeight="1" spans="1:7">
      <c r="A38" s="19">
        <f>A37+1</f>
        <v>2</v>
      </c>
      <c r="B38" s="38" t="s">
        <v>104</v>
      </c>
      <c r="C38" s="39" t="s">
        <v>105</v>
      </c>
      <c r="D38" s="21" t="s">
        <v>21</v>
      </c>
      <c r="E38" s="40">
        <v>2</v>
      </c>
      <c r="F38" s="27">
        <v>590.351857142857</v>
      </c>
      <c r="G38" s="22">
        <f t="shared" si="4"/>
        <v>1180.70371428571</v>
      </c>
    </row>
    <row r="39" s="4" customFormat="1" ht="124" customHeight="1" spans="1:7">
      <c r="A39" s="19">
        <f>A38+1</f>
        <v>3</v>
      </c>
      <c r="B39" s="38" t="s">
        <v>106</v>
      </c>
      <c r="C39" s="39" t="s">
        <v>107</v>
      </c>
      <c r="D39" s="21" t="s">
        <v>21</v>
      </c>
      <c r="E39" s="40">
        <v>8</v>
      </c>
      <c r="F39" s="27">
        <v>368.092571428571</v>
      </c>
      <c r="G39" s="22">
        <f t="shared" si="4"/>
        <v>2944.74057142857</v>
      </c>
    </row>
    <row r="40" ht="69" customHeight="1" spans="1:7">
      <c r="A40" s="19">
        <f>A39+1</f>
        <v>4</v>
      </c>
      <c r="B40" s="23" t="s">
        <v>108</v>
      </c>
      <c r="C40" s="39" t="s">
        <v>109</v>
      </c>
      <c r="D40" s="21" t="s">
        <v>110</v>
      </c>
      <c r="E40" s="41">
        <v>8</v>
      </c>
      <c r="F40" s="27">
        <v>51.3146</v>
      </c>
      <c r="G40" s="22">
        <f t="shared" si="4"/>
        <v>410.5168</v>
      </c>
    </row>
    <row r="41" s="3" customFormat="1" ht="57" customHeight="1" spans="1:7">
      <c r="A41" s="19">
        <f>A40+1</f>
        <v>5</v>
      </c>
      <c r="B41" s="23" t="s">
        <v>111</v>
      </c>
      <c r="C41" s="29" t="s">
        <v>112</v>
      </c>
      <c r="D41" s="21" t="s">
        <v>21</v>
      </c>
      <c r="E41" s="22">
        <v>2</v>
      </c>
      <c r="F41" s="24">
        <v>318.172223571429</v>
      </c>
      <c r="G41" s="22">
        <f t="shared" si="4"/>
        <v>636.344447142858</v>
      </c>
    </row>
    <row r="42" s="4" customFormat="1" ht="69" customHeight="1" spans="1:7">
      <c r="A42" s="19">
        <f>A41+1</f>
        <v>6</v>
      </c>
      <c r="B42" s="38" t="s">
        <v>113</v>
      </c>
      <c r="C42" s="39" t="s">
        <v>114</v>
      </c>
      <c r="D42" s="21" t="s">
        <v>21</v>
      </c>
      <c r="E42" s="41">
        <v>2</v>
      </c>
      <c r="F42" s="27">
        <v>320</v>
      </c>
      <c r="G42" s="22">
        <f t="shared" si="4"/>
        <v>640</v>
      </c>
    </row>
    <row r="43" s="4" customFormat="1" ht="76" customHeight="1" spans="1:7">
      <c r="A43" s="19">
        <f t="shared" ref="A42:A55" si="5">A42+1</f>
        <v>7</v>
      </c>
      <c r="B43" s="38" t="s">
        <v>115</v>
      </c>
      <c r="C43" s="42" t="s">
        <v>116</v>
      </c>
      <c r="D43" s="21" t="s">
        <v>21</v>
      </c>
      <c r="E43" s="22">
        <v>38</v>
      </c>
      <c r="F43" s="27">
        <v>40.5525714285714</v>
      </c>
      <c r="G43" s="22">
        <f t="shared" si="4"/>
        <v>1540.99771428571</v>
      </c>
    </row>
    <row r="44" ht="60.75" customHeight="1" spans="1:7">
      <c r="A44" s="19">
        <f t="shared" si="5"/>
        <v>8</v>
      </c>
      <c r="B44" s="43" t="s">
        <v>117</v>
      </c>
      <c r="C44" s="42" t="s">
        <v>118</v>
      </c>
      <c r="D44" s="44" t="s">
        <v>21</v>
      </c>
      <c r="E44" s="22">
        <v>29</v>
      </c>
      <c r="F44" s="27">
        <v>30.8823428571429</v>
      </c>
      <c r="G44" s="22">
        <f t="shared" si="4"/>
        <v>895.587942857144</v>
      </c>
    </row>
    <row r="45" s="4" customFormat="1" ht="60.75" customHeight="1" spans="1:7">
      <c r="A45" s="19">
        <f t="shared" si="5"/>
        <v>9</v>
      </c>
      <c r="B45" s="43" t="s">
        <v>119</v>
      </c>
      <c r="C45" s="42" t="s">
        <v>120</v>
      </c>
      <c r="D45" s="44" t="s">
        <v>28</v>
      </c>
      <c r="E45" s="22">
        <v>12</v>
      </c>
      <c r="F45" s="27">
        <v>37.1212</v>
      </c>
      <c r="G45" s="22">
        <f t="shared" si="4"/>
        <v>445.4544</v>
      </c>
    </row>
    <row r="46" s="4" customFormat="1" ht="45" customHeight="1" spans="1:7">
      <c r="A46" s="19">
        <f t="shared" si="5"/>
        <v>10</v>
      </c>
      <c r="B46" s="38" t="s">
        <v>121</v>
      </c>
      <c r="C46" s="37" t="s">
        <v>122</v>
      </c>
      <c r="D46" s="21" t="s">
        <v>110</v>
      </c>
      <c r="E46" s="31">
        <v>65</v>
      </c>
      <c r="F46" s="27">
        <v>17.1568571428571</v>
      </c>
      <c r="G46" s="22">
        <f t="shared" ref="G46:G51" si="6">E46*F46</f>
        <v>1115.19571428571</v>
      </c>
    </row>
    <row r="47" s="4" customFormat="1" ht="45" customHeight="1" spans="1:7">
      <c r="A47" s="19">
        <f t="shared" si="5"/>
        <v>11</v>
      </c>
      <c r="B47" s="38" t="s">
        <v>123</v>
      </c>
      <c r="C47" s="37" t="s">
        <v>124</v>
      </c>
      <c r="D47" s="21" t="s">
        <v>110</v>
      </c>
      <c r="E47" s="31">
        <v>23</v>
      </c>
      <c r="F47" s="27">
        <v>17.1568571428571</v>
      </c>
      <c r="G47" s="22">
        <f t="shared" si="6"/>
        <v>394.607714285713</v>
      </c>
    </row>
    <row r="48" s="4" customFormat="1" ht="45" customHeight="1" spans="1:7">
      <c r="A48" s="19">
        <f t="shared" si="5"/>
        <v>12</v>
      </c>
      <c r="B48" s="38" t="s">
        <v>125</v>
      </c>
      <c r="C48" s="37" t="s">
        <v>124</v>
      </c>
      <c r="D48" s="21" t="s">
        <v>110</v>
      </c>
      <c r="E48" s="31">
        <v>21</v>
      </c>
      <c r="F48" s="27">
        <v>24.9554285714286</v>
      </c>
      <c r="G48" s="22">
        <f t="shared" si="6"/>
        <v>524.064000000001</v>
      </c>
    </row>
    <row r="49" ht="49" customHeight="1" spans="1:7">
      <c r="A49" s="19">
        <f t="shared" si="5"/>
        <v>13</v>
      </c>
      <c r="B49" s="38" t="s">
        <v>126</v>
      </c>
      <c r="C49" s="37" t="s">
        <v>127</v>
      </c>
      <c r="D49" s="21" t="s">
        <v>110</v>
      </c>
      <c r="E49" s="22">
        <v>4</v>
      </c>
      <c r="F49" s="27">
        <v>35.2495428571429</v>
      </c>
      <c r="G49" s="22">
        <f t="shared" si="6"/>
        <v>140.998171428572</v>
      </c>
    </row>
    <row r="50" s="4" customFormat="1" ht="76" customHeight="1" spans="1:7">
      <c r="A50" s="19">
        <f t="shared" si="5"/>
        <v>14</v>
      </c>
      <c r="B50" s="36" t="s">
        <v>128</v>
      </c>
      <c r="C50" s="37" t="s">
        <v>129</v>
      </c>
      <c r="D50" s="21" t="s">
        <v>130</v>
      </c>
      <c r="E50" s="22">
        <v>4</v>
      </c>
      <c r="F50" s="27">
        <v>460.115714285714</v>
      </c>
      <c r="G50" s="22">
        <f t="shared" si="6"/>
        <v>1840.46285714286</v>
      </c>
    </row>
    <row r="51" s="4" customFormat="1" ht="49" customHeight="1" spans="1:7">
      <c r="A51" s="19">
        <f t="shared" si="5"/>
        <v>15</v>
      </c>
      <c r="B51" s="36" t="s">
        <v>131</v>
      </c>
      <c r="C51" s="37" t="s">
        <v>132</v>
      </c>
      <c r="D51" s="21" t="s">
        <v>130</v>
      </c>
      <c r="E51" s="22">
        <v>3</v>
      </c>
      <c r="F51" s="27">
        <v>325.980285714286</v>
      </c>
      <c r="G51" s="22">
        <f t="shared" si="6"/>
        <v>977.940857142858</v>
      </c>
    </row>
    <row r="52" s="4" customFormat="1" ht="47" customHeight="1" spans="1:7">
      <c r="A52" s="19">
        <f t="shared" si="5"/>
        <v>16</v>
      </c>
      <c r="B52" s="38" t="s">
        <v>133</v>
      </c>
      <c r="C52" s="37" t="s">
        <v>134</v>
      </c>
      <c r="D52" s="21" t="s">
        <v>110</v>
      </c>
      <c r="E52" s="31">
        <v>28</v>
      </c>
      <c r="F52" s="27">
        <v>17.1568571428571</v>
      </c>
      <c r="G52" s="22">
        <f t="shared" ref="G52:G55" si="7">E52*F52</f>
        <v>480.391999999999</v>
      </c>
    </row>
    <row r="53" s="4" customFormat="1" ht="47" customHeight="1" spans="1:7">
      <c r="A53" s="19">
        <f t="shared" si="5"/>
        <v>17</v>
      </c>
      <c r="B53" s="38" t="s">
        <v>135</v>
      </c>
      <c r="C53" s="37" t="s">
        <v>136</v>
      </c>
      <c r="D53" s="21" t="s">
        <v>110</v>
      </c>
      <c r="E53" s="31">
        <v>2</v>
      </c>
      <c r="F53" s="27">
        <v>17.1568571428571</v>
      </c>
      <c r="G53" s="22">
        <f t="shared" si="7"/>
        <v>34.3137142857142</v>
      </c>
    </row>
    <row r="54" s="4" customFormat="1" ht="37" customHeight="1" spans="1:7">
      <c r="A54" s="19">
        <f t="shared" si="5"/>
        <v>18</v>
      </c>
      <c r="B54" s="38" t="s">
        <v>137</v>
      </c>
      <c r="C54" s="37" t="s">
        <v>138</v>
      </c>
      <c r="D54" s="21" t="s">
        <v>110</v>
      </c>
      <c r="E54" s="22">
        <v>1</v>
      </c>
      <c r="F54" s="27">
        <v>17.1568571428571</v>
      </c>
      <c r="G54" s="22">
        <f t="shared" si="7"/>
        <v>17.1568571428571</v>
      </c>
    </row>
    <row r="55" s="4" customFormat="1" ht="37" customHeight="1" spans="1:7">
      <c r="A55" s="19">
        <f t="shared" si="5"/>
        <v>19</v>
      </c>
      <c r="B55" s="38" t="s">
        <v>139</v>
      </c>
      <c r="C55" s="37" t="s">
        <v>138</v>
      </c>
      <c r="D55" s="21" t="s">
        <v>110</v>
      </c>
      <c r="E55" s="22">
        <v>3</v>
      </c>
      <c r="F55" s="27">
        <v>17.1568571428571</v>
      </c>
      <c r="G55" s="22">
        <f t="shared" si="7"/>
        <v>51.4705714285713</v>
      </c>
    </row>
    <row r="56" ht="36" customHeight="1" spans="1:7">
      <c r="A56" s="30" t="s">
        <v>140</v>
      </c>
      <c r="B56" s="20" t="s">
        <v>33</v>
      </c>
      <c r="C56" s="29"/>
      <c r="D56" s="21"/>
      <c r="E56" s="22"/>
      <c r="F56" s="27"/>
      <c r="G56" s="22"/>
    </row>
    <row r="57" ht="48" spans="1:7">
      <c r="A57" s="19">
        <v>1</v>
      </c>
      <c r="B57" s="23" t="s">
        <v>141</v>
      </c>
      <c r="C57" s="29" t="s">
        <v>142</v>
      </c>
      <c r="D57" s="21" t="s">
        <v>19</v>
      </c>
      <c r="E57" s="31">
        <f>181*3</f>
        <v>543</v>
      </c>
      <c r="F57" s="27">
        <v>7.79857142857143</v>
      </c>
      <c r="G57" s="22">
        <f>E57*F57</f>
        <v>4234.62428571429</v>
      </c>
    </row>
    <row r="58" s="3" customFormat="1" ht="66" customHeight="1" spans="1:9">
      <c r="A58" s="19">
        <v>2</v>
      </c>
      <c r="B58" s="23" t="s">
        <v>143</v>
      </c>
      <c r="C58" s="29" t="s">
        <v>144</v>
      </c>
      <c r="D58" s="21" t="s">
        <v>19</v>
      </c>
      <c r="E58" s="31">
        <f>181*3</f>
        <v>543</v>
      </c>
      <c r="F58" s="24">
        <v>11.0739714285714</v>
      </c>
      <c r="G58" s="22">
        <f>E58*F58</f>
        <v>6013.16648571427</v>
      </c>
      <c r="H58" s="45"/>
      <c r="I58" s="45"/>
    </row>
    <row r="59" ht="23" customHeight="1" spans="1:7">
      <c r="A59" s="46"/>
      <c r="B59" s="47" t="s">
        <v>36</v>
      </c>
      <c r="C59" s="47"/>
      <c r="D59" s="48"/>
      <c r="E59" s="49"/>
      <c r="F59" s="48"/>
      <c r="G59" s="48">
        <f>SUM(G7:G58)</f>
        <v>193944.11967424</v>
      </c>
    </row>
    <row r="60" spans="7:7">
      <c r="G60" s="50"/>
    </row>
    <row r="62" spans="7:7">
      <c r="G62" s="50"/>
    </row>
    <row r="65" spans="4:7">
      <c r="D65" s="51"/>
      <c r="E65" s="51"/>
      <c r="F65" s="51"/>
      <c r="G65" s="51"/>
    </row>
    <row r="66" spans="4:7">
      <c r="D66" s="52"/>
      <c r="E66" s="52"/>
      <c r="F66" s="52"/>
      <c r="G66" s="52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393055555555556" right="0.393055555555556" top="0.786805555555556" bottom="0.786805555555556" header="0.314583333333333" footer="0.0784722222222222"/>
  <pageSetup paperSize="9" scale="97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拆除工程</vt:lpstr>
      <vt:lpstr>装饰工程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崔德志</dc:creator>
  <cp:lastModifiedBy>坚持活着的70后</cp:lastModifiedBy>
  <cp:revision>1</cp:revision>
  <dcterms:created xsi:type="dcterms:W3CDTF">2013-07-05T17:48:00Z</dcterms:created>
  <cp:lastPrinted>2019-05-27T02:18:00Z</cp:lastPrinted>
  <dcterms:modified xsi:type="dcterms:W3CDTF">2025-07-17T07:51:27Z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15F3CD12B5364567BE9EFD8A2213A813_13</vt:lpwstr>
  </property>
</Properties>
</file>