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0" windowWidth="24225" windowHeight="12540"/>
  </bookViews>
  <sheets>
    <sheet name="11号楼食堂灌注桩计算表-复核" sheetId="1" r:id="rId1"/>
    <sheet name="辅助用表" sheetId="3" r:id="rId2"/>
  </sheets>
  <definedNames>
    <definedName name="_xlnm._FilterDatabase" localSheetId="0" hidden="1">'11号楼食堂灌注桩计算表-复核'!$A$1:$AK$11</definedName>
    <definedName name="_xlnm.Print_Area" localSheetId="0">'11号楼食堂灌注桩计算表-复核'!$A$1:$AK$10</definedName>
    <definedName name="_xlnm.Print_Titles" localSheetId="0">'11号楼食堂灌注桩计算表-复核'!$A:$AK,'11号楼食堂灌注桩计算表-复核'!$1:$7</definedName>
  </definedNames>
  <calcPr calcId="125725"/>
</workbook>
</file>

<file path=xl/calcChain.xml><?xml version="1.0" encoding="utf-8"?>
<calcChain xmlns="http://schemas.openxmlformats.org/spreadsheetml/2006/main">
  <c r="AI9" i="1"/>
  <c r="AH9"/>
  <c r="Z9"/>
  <c r="W9"/>
  <c r="P9"/>
  <c r="N9"/>
  <c r="J9"/>
  <c r="R9" s="1"/>
  <c r="E9"/>
  <c r="Z10"/>
  <c r="Z8"/>
  <c r="W10"/>
  <c r="W8"/>
  <c r="N10"/>
  <c r="N8"/>
  <c r="J10"/>
  <c r="J8"/>
  <c r="AJ9" l="1"/>
  <c r="AK9" s="1"/>
  <c r="AA9"/>
  <c r="AB9"/>
  <c r="E10"/>
  <c r="P10" l="1"/>
  <c r="R10" s="1"/>
  <c r="E8" l="1"/>
  <c r="L5" i="3"/>
  <c r="P8" i="1" s="1"/>
  <c r="R8" s="1"/>
  <c r="K5" i="3"/>
  <c r="J5"/>
  <c r="I5"/>
  <c r="H5"/>
  <c r="G5"/>
  <c r="F5"/>
  <c r="E5"/>
  <c r="D5"/>
  <c r="AH10" i="1" l="1"/>
  <c r="AI10" s="1"/>
  <c r="AB10" l="1"/>
  <c r="AA10"/>
  <c r="AJ10"/>
  <c r="AK10" s="1"/>
  <c r="AH8" l="1"/>
  <c r="AI8" s="1"/>
  <c r="AA8" l="1"/>
  <c r="AB8"/>
  <c r="AJ8"/>
  <c r="AK8" s="1"/>
</calcChain>
</file>

<file path=xl/comments1.xml><?xml version="1.0" encoding="utf-8"?>
<comments xmlns="http://schemas.openxmlformats.org/spreadsheetml/2006/main">
  <authors>
    <author>作者</author>
    <author>User</author>
  </authors>
  <commentList>
    <comment ref="A4" authorId="0">
      <text>
        <r>
          <rPr>
            <sz val="7"/>
            <rFont val="宋体"/>
            <family val="3"/>
            <charset val="134"/>
          </rPr>
          <t>选择A7B7后下拉即可自动编号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C7" authorId="0">
      <text>
        <r>
          <rPr>
            <sz val="7"/>
            <rFont val="宋体"/>
            <family val="3"/>
            <charset val="134"/>
          </rPr>
          <t>所有蓝色表格中的数据均为设计输入值，其它为自动计算结果。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D7" authorId="0">
      <text>
        <r>
          <rPr>
            <sz val="7"/>
            <rFont val="宋体"/>
            <family val="3"/>
            <charset val="134"/>
          </rPr>
          <t>D为扩底后的直径。级软岩、软岩的深径比≤8，较硬岩、硬岩的深径比≤4。超过数值时出错。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F7" authorId="1">
      <text>
        <r>
          <rPr>
            <b/>
            <sz val="9"/>
            <color indexed="81"/>
            <rFont val="宋体"/>
            <family val="3"/>
            <charset val="134"/>
          </rPr>
          <t>闭口桩：</t>
        </r>
        <r>
          <rPr>
            <b/>
            <sz val="9"/>
            <color indexed="81"/>
            <rFont val="Tahoma"/>
            <family val="2"/>
          </rPr>
          <t>1.0</t>
        </r>
      </text>
    </comment>
    <comment ref="I7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桩侧阻力发挥系数：</t>
        </r>
        <r>
          <rPr>
            <sz val="9"/>
            <color indexed="81"/>
            <rFont val="Tahoma"/>
            <family val="2"/>
          </rPr>
          <t>1.1~1.3</t>
        </r>
        <r>
          <rPr>
            <sz val="9"/>
            <color indexed="81"/>
            <rFont val="宋体"/>
            <family val="3"/>
            <charset val="134"/>
          </rPr>
          <t>（黏性土取低值，砂性土取高值）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宋体"/>
            <family val="3"/>
            <charset val="134"/>
          </rPr>
          <t>仅用于四川省标</t>
        </r>
        <r>
          <rPr>
            <sz val="9"/>
            <color indexed="81"/>
            <rFont val="Tahoma"/>
            <family val="2"/>
          </rPr>
          <t>DBJ51/T184</t>
        </r>
        <r>
          <rPr>
            <sz val="9"/>
            <color indexed="81"/>
            <rFont val="宋体"/>
            <family val="3"/>
            <charset val="134"/>
          </rPr>
          <t>植桩法施工</t>
        </r>
        <r>
          <rPr>
            <sz val="9"/>
            <color indexed="81"/>
            <rFont val="Tahoma"/>
            <family val="2"/>
          </rPr>
          <t>)</t>
        </r>
      </text>
    </comment>
    <comment ref="M7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桩侧阻力发挥系数：</t>
        </r>
        <r>
          <rPr>
            <sz val="9"/>
            <color indexed="81"/>
            <rFont val="Tahoma"/>
            <family val="2"/>
          </rPr>
          <t>1.1~1.3</t>
        </r>
        <r>
          <rPr>
            <sz val="9"/>
            <color indexed="81"/>
            <rFont val="宋体"/>
            <family val="3"/>
            <charset val="134"/>
          </rPr>
          <t>（黏性土取低值，砂性土取高值）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宋体"/>
            <family val="3"/>
            <charset val="134"/>
          </rPr>
          <t>仅用于四川省标</t>
        </r>
        <r>
          <rPr>
            <sz val="9"/>
            <color indexed="81"/>
            <rFont val="Tahoma"/>
            <family val="2"/>
          </rPr>
          <t>DBJ51/T184</t>
        </r>
        <r>
          <rPr>
            <sz val="9"/>
            <color indexed="81"/>
            <rFont val="宋体"/>
            <family val="3"/>
            <charset val="134"/>
          </rPr>
          <t>植桩法施工</t>
        </r>
        <r>
          <rPr>
            <sz val="9"/>
            <color indexed="81"/>
            <rFont val="Tahoma"/>
            <family val="2"/>
          </rPr>
          <t>)</t>
        </r>
      </text>
    </comment>
    <comment ref="O7" authorId="0">
      <text>
        <r>
          <rPr>
            <sz val="7"/>
            <rFont val="宋体"/>
            <family val="3"/>
            <charset val="134"/>
          </rPr>
          <t>此处为下拉选项，必须按地勘资料正确选择</t>
        </r>
        <r>
          <rPr>
            <b/>
            <sz val="7"/>
            <rFont val="宋体"/>
            <family val="3"/>
            <charset val="134"/>
          </rPr>
          <t>frk</t>
        </r>
        <r>
          <rPr>
            <sz val="7"/>
            <rFont val="宋体"/>
            <family val="3"/>
            <charset val="134"/>
          </rPr>
          <t>或</t>
        </r>
        <r>
          <rPr>
            <b/>
            <sz val="7"/>
            <rFont val="宋体"/>
            <family val="3"/>
            <charset val="134"/>
          </rPr>
          <t>fuk</t>
        </r>
        <r>
          <rPr>
            <sz val="7"/>
            <rFont val="宋体"/>
            <family val="3"/>
            <charset val="134"/>
          </rPr>
          <t>，以确定正确的安全系数K</t>
        </r>
        <r>
          <rPr>
            <b/>
            <sz val="7"/>
            <color indexed="81"/>
            <rFont val="宋体"/>
            <family val="3"/>
            <charset val="134"/>
          </rPr>
          <t>(仅针对重庆市地方规范)</t>
        </r>
        <r>
          <rPr>
            <sz val="7"/>
            <rFont val="宋体"/>
            <family val="3"/>
            <charset val="134"/>
          </rPr>
          <t>。
土质地基K=2。
岩质地基，采用单桩静载试验或按5.3.7条确定桩基竖向极限承载力时，K=2。
岩质地基，采用载荷板试验或按5.3.8、5.3.9条确定桩基竖向极限承载力时，K=3。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P7" authorId="0">
      <text>
        <r>
          <rPr>
            <sz val="7"/>
            <rFont val="宋体"/>
            <family val="3"/>
            <charset val="134"/>
          </rPr>
          <t>用于按5.3.7条确定圆桩的嵌岩段总极限阻力标准值，该值为自动计算</t>
        </r>
      </text>
    </comment>
    <comment ref="S7" authorId="0">
      <text>
        <r>
          <rPr>
            <sz val="10"/>
            <color indexed="81"/>
            <rFont val="宋体"/>
            <family val="3"/>
            <charset val="134"/>
          </rPr>
          <t>管桩混凝土等级：
C60：fc=27.5
C80：fc=35.9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T7" authorId="0">
      <text>
        <r>
          <rPr>
            <sz val="7"/>
            <rFont val="宋体"/>
            <family val="3"/>
            <charset val="134"/>
          </rPr>
          <t>与主体结构的安全系数相同。</t>
        </r>
        <r>
          <rPr>
            <sz val="9"/>
            <rFont val="宋体"/>
            <family val="3"/>
            <charset val="134"/>
          </rPr>
          <t xml:space="preserve">
</t>
        </r>
      </text>
    </comment>
    <comment ref="U7" authorId="0">
      <text>
        <r>
          <rPr>
            <sz val="7"/>
            <rFont val="宋体"/>
            <family val="3"/>
            <charset val="134"/>
          </rPr>
          <t>保压式或锤击式施工：0.7
顶压式施工：0.8
植入工法或中掘工法施工：0.85</t>
        </r>
      </text>
    </comment>
    <comment ref="AK7" authorId="1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重庆地标应</t>
        </r>
        <r>
          <rPr>
            <sz val="9"/>
            <color indexed="81"/>
            <rFont val="Tahoma"/>
            <family val="2"/>
          </rPr>
          <t>*1.5</t>
        </r>
      </text>
    </comment>
  </commentList>
</comments>
</file>

<file path=xl/sharedStrings.xml><?xml version="1.0" encoding="utf-8"?>
<sst xmlns="http://schemas.openxmlformats.org/spreadsheetml/2006/main" count="117" uniqueCount="104">
  <si>
    <t>桩基础计算表</t>
  </si>
  <si>
    <t>几何参数</t>
  </si>
  <si>
    <t>桩身承载力验算</t>
  </si>
  <si>
    <t>负摩阻力验算</t>
  </si>
  <si>
    <t>安全系数</t>
  </si>
  <si>
    <t>单桩竖向承载力特征值</t>
  </si>
  <si>
    <t>桩身混凝土强度</t>
  </si>
  <si>
    <t>结构重要性系数</t>
  </si>
  <si>
    <t>成桩工艺系数</t>
  </si>
  <si>
    <t>荷载效应标准组合轴心竖向力</t>
  </si>
  <si>
    <t>构造结构底板附加荷载</t>
  </si>
  <si>
    <t>单桩竖向承载力验算</t>
  </si>
  <si>
    <t>基桩下拉荷载标准值</t>
  </si>
  <si>
    <r>
      <rPr>
        <i/>
        <sz val="10"/>
        <rFont val="宋体"/>
        <family val="3"/>
        <charset val="134"/>
        <scheme val="minor"/>
      </rPr>
      <t>N</t>
    </r>
    <r>
      <rPr>
        <i/>
        <vertAlign val="subscript"/>
        <sz val="10"/>
        <rFont val="宋体"/>
        <family val="3"/>
        <charset val="134"/>
        <scheme val="minor"/>
      </rPr>
      <t>k</t>
    </r>
    <r>
      <rPr>
        <i/>
        <sz val="10"/>
        <rFont val="宋体"/>
        <family val="3"/>
        <charset val="134"/>
        <scheme val="minor"/>
      </rPr>
      <t>+Q</t>
    </r>
    <r>
      <rPr>
        <i/>
        <vertAlign val="subscript"/>
        <sz val="10"/>
        <rFont val="宋体"/>
        <family val="3"/>
        <charset val="134"/>
        <scheme val="minor"/>
      </rPr>
      <t>g</t>
    </r>
    <r>
      <rPr>
        <i/>
        <vertAlign val="superscript"/>
        <sz val="10"/>
        <rFont val="宋体"/>
        <family val="3"/>
        <charset val="134"/>
        <scheme val="minor"/>
      </rPr>
      <t>n</t>
    </r>
  </si>
  <si>
    <r>
      <rPr>
        <b/>
        <i/>
        <sz val="8"/>
        <rFont val="Times New Roman"/>
        <family val="1"/>
      </rPr>
      <t xml:space="preserve">d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mm</t>
    </r>
    <r>
      <rPr>
        <sz val="8"/>
        <rFont val="宋体"/>
        <family val="3"/>
        <charset val="134"/>
      </rPr>
      <t>）</t>
    </r>
  </si>
  <si>
    <t>K</t>
  </si>
  <si>
    <r>
      <rPr>
        <b/>
        <i/>
        <sz val="8"/>
        <rFont val="Times New Roman"/>
        <family val="1"/>
      </rPr>
      <t>R</t>
    </r>
    <r>
      <rPr>
        <b/>
        <vertAlign val="subscript"/>
        <sz val="8"/>
        <rFont val="Times New Roman"/>
        <family val="1"/>
      </rPr>
      <t>a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kN</t>
    </r>
    <r>
      <rPr>
        <sz val="8"/>
        <rFont val="宋体"/>
        <family val="3"/>
        <charset val="134"/>
      </rPr>
      <t>）</t>
    </r>
  </si>
  <si>
    <r>
      <rPr>
        <b/>
        <i/>
        <sz val="8"/>
        <rFont val="Times New Roman"/>
        <family val="1"/>
      </rPr>
      <t>γ</t>
    </r>
    <r>
      <rPr>
        <b/>
        <vertAlign val="subscript"/>
        <sz val="8"/>
        <rFont val="Times New Roman"/>
        <family val="1"/>
      </rPr>
      <t>0</t>
    </r>
  </si>
  <si>
    <r>
      <rPr>
        <b/>
        <i/>
        <sz val="8"/>
        <rFont val="Times New Roman"/>
        <family val="1"/>
      </rPr>
      <t>N</t>
    </r>
    <r>
      <rPr>
        <b/>
        <vertAlign val="subscript"/>
        <sz val="8"/>
        <rFont val="Times New Roman"/>
        <family val="1"/>
      </rPr>
      <t>k1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kN</t>
    </r>
    <r>
      <rPr>
        <sz val="8"/>
        <rFont val="宋体"/>
        <family val="3"/>
        <charset val="134"/>
      </rPr>
      <t>）</t>
    </r>
  </si>
  <si>
    <t>Nk2</t>
  </si>
  <si>
    <r>
      <rPr>
        <b/>
        <i/>
        <sz val="8"/>
        <rFont val="Times New Roman"/>
        <family val="1"/>
      </rPr>
      <t>N</t>
    </r>
    <r>
      <rPr>
        <b/>
        <vertAlign val="subscript"/>
        <sz val="8"/>
        <rFont val="Times New Roman"/>
        <family val="1"/>
      </rPr>
      <t>k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kN</t>
    </r>
    <r>
      <rPr>
        <sz val="8"/>
        <rFont val="宋体"/>
        <family val="3"/>
        <charset val="134"/>
      </rPr>
      <t>）</t>
    </r>
  </si>
  <si>
    <r>
      <rPr>
        <b/>
        <i/>
        <sz val="8"/>
        <rFont val="Times New Roman"/>
        <family val="1"/>
      </rPr>
      <t>l</t>
    </r>
    <r>
      <rPr>
        <b/>
        <vertAlign val="subscript"/>
        <sz val="8"/>
        <rFont val="Times New Roman"/>
        <family val="1"/>
      </rPr>
      <t>n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m</t>
    </r>
    <r>
      <rPr>
        <sz val="8"/>
        <rFont val="宋体"/>
        <family val="3"/>
        <charset val="134"/>
      </rPr>
      <t>）</t>
    </r>
  </si>
  <si>
    <r>
      <rPr>
        <b/>
        <i/>
        <sz val="8"/>
        <rFont val="Times New Roman"/>
        <family val="1"/>
      </rPr>
      <t>ξ</t>
    </r>
    <r>
      <rPr>
        <b/>
        <vertAlign val="subscript"/>
        <sz val="8"/>
        <rFont val="Times New Roman"/>
        <family val="1"/>
      </rPr>
      <t>n</t>
    </r>
  </si>
  <si>
    <r>
      <rPr>
        <b/>
        <i/>
        <sz val="8"/>
        <rFont val="Times New Roman"/>
        <family val="1"/>
      </rPr>
      <t>Q</t>
    </r>
    <r>
      <rPr>
        <b/>
        <vertAlign val="subscript"/>
        <sz val="8"/>
        <rFont val="Times New Roman"/>
        <family val="1"/>
      </rPr>
      <t>gn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kN</t>
    </r>
    <r>
      <rPr>
        <sz val="8"/>
        <rFont val="宋体"/>
        <family val="3"/>
        <charset val="134"/>
      </rPr>
      <t>）</t>
    </r>
  </si>
  <si>
    <r>
      <rPr>
        <sz val="8"/>
        <color theme="1"/>
        <rFont val="宋体"/>
        <family val="3"/>
        <charset val="134"/>
      </rPr>
      <t>（</t>
    </r>
    <r>
      <rPr>
        <sz val="8"/>
        <color theme="1"/>
        <rFont val="Times New Roman"/>
        <family val="1"/>
      </rPr>
      <t>kN</t>
    </r>
    <r>
      <rPr>
        <sz val="8"/>
        <color theme="1"/>
        <rFont val="宋体"/>
        <family val="3"/>
        <charset val="134"/>
      </rPr>
      <t>）</t>
    </r>
  </si>
  <si>
    <r>
      <rPr>
        <b/>
        <i/>
        <sz val="8"/>
        <rFont val="宋体"/>
        <family val="3"/>
        <charset val="134"/>
      </rPr>
      <t>ψ</t>
    </r>
    <r>
      <rPr>
        <b/>
        <vertAlign val="subscript"/>
        <sz val="8"/>
        <rFont val="Times New Roman"/>
        <family val="1"/>
      </rPr>
      <t>c</t>
    </r>
    <phoneticPr fontId="29" type="noConversion"/>
  </si>
  <si>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kN</t>
    </r>
    <r>
      <rPr>
        <sz val="8"/>
        <rFont val="宋体"/>
        <family val="3"/>
        <charset val="134"/>
      </rPr>
      <t>）</t>
    </r>
    <phoneticPr fontId="29" type="noConversion"/>
  </si>
  <si>
    <r>
      <t>桩侧负摩阻力标准值</t>
    </r>
    <r>
      <rPr>
        <sz val="10"/>
        <rFont val="宋体"/>
        <family val="3"/>
        <charset val="134"/>
        <scheme val="minor"/>
      </rPr>
      <t xml:space="preserve"> </t>
    </r>
    <phoneticPr fontId="29" type="noConversion"/>
  </si>
  <si>
    <t>桩侧土极限侧阻力标准值</t>
    <phoneticPr fontId="29" type="noConversion"/>
  </si>
  <si>
    <t>qsik</t>
    <phoneticPr fontId="29" type="noConversion"/>
  </si>
  <si>
    <t>勘探孔 编号</t>
    <phoneticPr fontId="29" type="noConversion"/>
  </si>
  <si>
    <r>
      <t>负摩阻力系数</t>
    </r>
    <r>
      <rPr>
        <sz val="10"/>
        <rFont val="宋体"/>
        <family val="3"/>
        <charset val="134"/>
        <scheme val="minor"/>
      </rPr>
      <t xml:space="preserve"> </t>
    </r>
    <phoneticPr fontId="29" type="noConversion"/>
  </si>
  <si>
    <r>
      <t>(kN/m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  <phoneticPr fontId="29" type="noConversion"/>
  </si>
  <si>
    <t>中性点以上土体自重</t>
    <phoneticPr fontId="29" type="noConversion"/>
  </si>
  <si>
    <t>中性点以上土层厚度</t>
    <phoneticPr fontId="29" type="noConversion"/>
  </si>
  <si>
    <t>地面   均布
荷载</t>
    <phoneticPr fontId="29" type="noConversion"/>
  </si>
  <si>
    <t>桩身竖向受压承载力</t>
    <phoneticPr fontId="29" type="noConversion"/>
  </si>
  <si>
    <t>桩身竖向受压承载力验算</t>
    <phoneticPr fontId="29" type="noConversion"/>
  </si>
  <si>
    <t>ZK</t>
    <phoneticPr fontId="29" type="noConversion"/>
  </si>
  <si>
    <t>侧阻力(KN)</t>
    <phoneticPr fontId="29" type="noConversion"/>
  </si>
  <si>
    <r>
      <rPr>
        <sz val="8"/>
        <rFont val="宋体"/>
        <family val="3"/>
        <charset val="134"/>
      </rPr>
      <t>土层厚</t>
    </r>
    <r>
      <rPr>
        <sz val="8"/>
        <rFont val="Times New Roman"/>
        <family val="1"/>
      </rPr>
      <t>(m)</t>
    </r>
    <phoneticPr fontId="29" type="noConversion"/>
  </si>
  <si>
    <t>qsik (Kpa)</t>
    <phoneticPr fontId="29" type="noConversion"/>
  </si>
  <si>
    <t>桩端进入持力层深度</t>
    <phoneticPr fontId="29" type="noConversion"/>
  </si>
  <si>
    <r>
      <rPr>
        <b/>
        <i/>
        <sz val="8"/>
        <rFont val="Times New Roman"/>
        <family val="1"/>
      </rPr>
      <t>h</t>
    </r>
    <r>
      <rPr>
        <b/>
        <vertAlign val="subscript"/>
        <sz val="8"/>
        <rFont val="Times New Roman"/>
        <family val="1"/>
      </rPr>
      <t>b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宋体"/>
        <family val="3"/>
        <charset val="134"/>
      </rPr>
      <t>（</t>
    </r>
    <r>
      <rPr>
        <sz val="8"/>
        <rFont val="Times New Roman"/>
        <family val="1"/>
      </rPr>
      <t>mm</t>
    </r>
    <r>
      <rPr>
        <sz val="8"/>
        <rFont val="宋体"/>
        <family val="3"/>
        <charset val="134"/>
      </rPr>
      <t>）</t>
    </r>
    <phoneticPr fontId="29" type="noConversion"/>
  </si>
  <si>
    <t>桩端土塞效应系数</t>
    <phoneticPr fontId="29" type="noConversion"/>
  </si>
  <si>
    <t>管桩  外径</t>
    <phoneticPr fontId="29" type="noConversion"/>
  </si>
  <si>
    <r>
      <rPr>
        <b/>
        <i/>
        <sz val="10"/>
        <rFont val="Times New Roman"/>
        <family val="1"/>
      </rPr>
      <t>λ</t>
    </r>
    <r>
      <rPr>
        <b/>
        <i/>
        <vertAlign val="subscript"/>
        <sz val="8"/>
        <rFont val="Times New Roman"/>
        <family val="1"/>
      </rPr>
      <t>p</t>
    </r>
    <phoneticPr fontId="29" type="noConversion"/>
  </si>
  <si>
    <r>
      <rPr>
        <b/>
        <i/>
        <sz val="8"/>
        <rFont val="Times New Roman"/>
        <family val="1"/>
      </rPr>
      <t>f</t>
    </r>
    <r>
      <rPr>
        <b/>
        <sz val="8"/>
        <rFont val="Times New Roman"/>
        <family val="1"/>
      </rPr>
      <t>c</t>
    </r>
    <r>
      <rPr>
        <b/>
        <vertAlign val="superscript"/>
        <sz val="8"/>
        <rFont val="Times New Roman"/>
        <family val="1"/>
      </rPr>
      <t xml:space="preserve">   </t>
    </r>
    <r>
      <rPr>
        <b/>
        <sz val="8"/>
        <rFont val="Times New Roman"/>
        <family val="1"/>
      </rPr>
      <t xml:space="preserve"> (</t>
    </r>
    <r>
      <rPr>
        <sz val="8"/>
        <rFont val="Times New Roman"/>
        <family val="1"/>
      </rPr>
      <t>Mpa)</t>
    </r>
    <phoneticPr fontId="29" type="noConversion"/>
  </si>
  <si>
    <r>
      <rPr>
        <b/>
        <i/>
        <sz val="8"/>
        <rFont val="Times New Roman"/>
        <family val="1"/>
      </rPr>
      <t xml:space="preserve">p
</t>
    </r>
    <r>
      <rPr>
        <sz val="8"/>
        <rFont val="Times New Roman"/>
        <family val="1"/>
      </rPr>
      <t>(Kpa)</t>
    </r>
    <phoneticPr fontId="29" type="noConversion"/>
  </si>
  <si>
    <r>
      <rPr>
        <b/>
        <i/>
        <sz val="10"/>
        <rFont val="Times New Roman"/>
        <family val="1"/>
      </rPr>
      <t>q</t>
    </r>
    <r>
      <rPr>
        <b/>
        <vertAlign val="subscript"/>
        <sz val="8"/>
        <rFont val="Times New Roman"/>
        <family val="1"/>
      </rPr>
      <t>si</t>
    </r>
    <r>
      <rPr>
        <b/>
        <vertAlign val="superscript"/>
        <sz val="8"/>
        <rFont val="Times New Roman"/>
        <family val="1"/>
      </rPr>
      <t>n</t>
    </r>
    <r>
      <rPr>
        <b/>
        <i/>
        <vertAlign val="subscript"/>
        <sz val="8"/>
        <rFont val="Times New Roman"/>
        <family val="1"/>
      </rPr>
      <t xml:space="preserve">
</t>
    </r>
    <r>
      <rPr>
        <sz val="8"/>
        <rFont val="Times New Roman"/>
        <family val="1"/>
      </rPr>
      <t>(Kpa)</t>
    </r>
    <phoneticPr fontId="29" type="noConversion"/>
  </si>
  <si>
    <t>嵌岩
倍数</t>
  </si>
  <si>
    <t>单轴抗压强度标准值、地基极限承载力标准值（MPa）</t>
  </si>
  <si>
    <t>修正前的
侧阻和端阻
综合系数</t>
  </si>
  <si>
    <r>
      <rPr>
        <b/>
        <i/>
        <sz val="8"/>
        <rFont val="Times New Roman"/>
        <family val="1"/>
      </rPr>
      <t>h</t>
    </r>
    <r>
      <rPr>
        <b/>
        <vertAlign val="subscript"/>
        <sz val="8"/>
        <rFont val="Times New Roman"/>
        <family val="1"/>
      </rPr>
      <t>r</t>
    </r>
    <r>
      <rPr>
        <sz val="8"/>
        <rFont val="Times New Roman"/>
        <family val="1"/>
      </rPr>
      <t>/</t>
    </r>
    <r>
      <rPr>
        <b/>
        <i/>
        <sz val="8"/>
        <rFont val="Times New Roman"/>
        <family val="1"/>
      </rPr>
      <t>D</t>
    </r>
  </si>
  <si>
    <t>frk</t>
  </si>
  <si>
    <r>
      <rPr>
        <b/>
        <i/>
        <sz val="8"/>
        <rFont val="Times New Roman"/>
        <family val="1"/>
      </rPr>
      <t>ζ</t>
    </r>
    <r>
      <rPr>
        <b/>
        <vertAlign val="subscript"/>
        <sz val="8"/>
        <rFont val="Times New Roman"/>
        <family val="1"/>
      </rPr>
      <t>r</t>
    </r>
  </si>
  <si>
    <t>β</t>
  </si>
  <si>
    <r>
      <rPr>
        <b/>
        <sz val="11"/>
        <color theme="1"/>
        <rFont val="宋体"/>
        <family val="3"/>
        <charset val="134"/>
      </rPr>
      <t>表</t>
    </r>
    <r>
      <rPr>
        <b/>
        <sz val="11"/>
        <color theme="1"/>
        <rFont val="Times New Roman"/>
        <family val="1"/>
      </rPr>
      <t xml:space="preserve">5.3.7    </t>
    </r>
    <r>
      <rPr>
        <b/>
        <sz val="11"/>
        <color theme="1"/>
        <rFont val="宋体"/>
        <family val="3"/>
        <charset val="134"/>
      </rPr>
      <t>桩嵌岩段侧阻和端阻综合系数</t>
    </r>
    <r>
      <rPr>
        <b/>
        <sz val="11"/>
        <color theme="1"/>
        <rFont val="Times New Roman"/>
        <family val="1"/>
      </rPr>
      <t xml:space="preserve"> </t>
    </r>
    <r>
      <rPr>
        <b/>
        <i/>
        <sz val="11"/>
        <color theme="1"/>
        <rFont val="Times New Roman"/>
        <family val="1"/>
      </rPr>
      <t>ζ</t>
    </r>
    <r>
      <rPr>
        <b/>
        <i/>
        <vertAlign val="subscript"/>
        <sz val="11"/>
        <color theme="1"/>
        <rFont val="Times New Roman"/>
        <family val="1"/>
      </rPr>
      <t>r</t>
    </r>
    <phoneticPr fontId="29" type="noConversion"/>
  </si>
  <si>
    <r>
      <rPr>
        <sz val="11"/>
        <color theme="1"/>
        <rFont val="宋体"/>
        <family val="3"/>
        <charset val="134"/>
      </rPr>
      <t>嵌岩深径比</t>
    </r>
    <r>
      <rPr>
        <i/>
        <sz val="11"/>
        <color theme="1"/>
        <rFont val="Times New Roman"/>
        <family val="1"/>
      </rPr>
      <t>h</t>
    </r>
    <r>
      <rPr>
        <i/>
        <vertAlign val="subscript"/>
        <sz val="11"/>
        <color theme="1"/>
        <rFont val="Times New Roman"/>
        <family val="1"/>
      </rPr>
      <t>r</t>
    </r>
    <r>
      <rPr>
        <i/>
        <sz val="11"/>
        <color theme="1"/>
        <rFont val="Times New Roman"/>
        <family val="1"/>
      </rPr>
      <t>/D</t>
    </r>
  </si>
  <si>
    <t>15~30MPA区间的基岩抗压强度</t>
    <phoneticPr fontId="29" type="noConversion"/>
  </si>
  <si>
    <r>
      <rPr>
        <i/>
        <sz val="11"/>
        <color theme="1"/>
        <rFont val="Times New Roman"/>
        <family val="1"/>
      </rPr>
      <t>f</t>
    </r>
    <r>
      <rPr>
        <i/>
        <vertAlign val="subscript"/>
        <sz val="11"/>
        <color theme="1"/>
        <rFont val="Times New Roman"/>
        <family val="1"/>
      </rPr>
      <t>rk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Times New Roman"/>
        <family val="1"/>
      </rPr>
      <t>15MPa</t>
    </r>
  </si>
  <si>
    <r>
      <rPr>
        <sz val="11"/>
        <color theme="1"/>
        <rFont val="Times New Roman"/>
        <family val="1"/>
      </rPr>
      <t>15MPa</t>
    </r>
    <r>
      <rPr>
        <sz val="11"/>
        <color theme="1"/>
        <rFont val="宋体"/>
        <family val="3"/>
        <charset val="134"/>
      </rPr>
      <t>＜</t>
    </r>
    <r>
      <rPr>
        <i/>
        <sz val="11"/>
        <color theme="1"/>
        <rFont val="Times New Roman"/>
        <family val="1"/>
      </rPr>
      <t>f</t>
    </r>
    <r>
      <rPr>
        <i/>
        <vertAlign val="subscript"/>
        <sz val="11"/>
        <color theme="1"/>
        <rFont val="Times New Roman"/>
        <family val="1"/>
      </rPr>
      <t>rk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Times New Roman"/>
        <family val="1"/>
      </rPr>
      <t>30MPa</t>
    </r>
  </si>
  <si>
    <t>此行为插值计算结果</t>
    <phoneticPr fontId="29" type="noConversion"/>
  </si>
  <si>
    <r>
      <rPr>
        <i/>
        <sz val="11"/>
        <color theme="1"/>
        <rFont val="Times New Roman"/>
        <family val="1"/>
      </rPr>
      <t>f</t>
    </r>
    <r>
      <rPr>
        <i/>
        <vertAlign val="subscript"/>
        <sz val="11"/>
        <color theme="1"/>
        <rFont val="Times New Roman"/>
        <family val="1"/>
      </rPr>
      <t>rk</t>
    </r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Times New Roman"/>
        <family val="1"/>
      </rPr>
      <t>30MPa</t>
    </r>
  </si>
  <si>
    <t>/</t>
  </si>
  <si>
    <r>
      <rPr>
        <b/>
        <sz val="11"/>
        <color theme="1"/>
        <rFont val="宋体"/>
        <family val="3"/>
        <charset val="134"/>
      </rPr>
      <t>表</t>
    </r>
    <r>
      <rPr>
        <b/>
        <sz val="11"/>
        <color theme="1"/>
        <rFont val="Times New Roman"/>
        <family val="1"/>
      </rPr>
      <t xml:space="preserve">5.3.8-3  </t>
    </r>
    <r>
      <rPr>
        <b/>
        <sz val="11"/>
        <color theme="1"/>
        <rFont val="宋体"/>
        <family val="3"/>
        <charset val="134"/>
      </rPr>
      <t>椭圆桩承载力综合系数</t>
    </r>
    <r>
      <rPr>
        <b/>
        <sz val="11"/>
        <color theme="1"/>
        <rFont val="Times New Roman"/>
        <family val="1"/>
      </rPr>
      <t xml:space="preserve"> </t>
    </r>
    <r>
      <rPr>
        <b/>
        <i/>
        <sz val="11"/>
        <color theme="1"/>
        <rFont val="Times New Roman"/>
        <family val="1"/>
      </rPr>
      <t>β</t>
    </r>
  </si>
  <si>
    <r>
      <rPr>
        <b/>
        <sz val="11"/>
        <color theme="1"/>
        <rFont val="宋体"/>
        <family val="3"/>
        <charset val="134"/>
      </rPr>
      <t>表</t>
    </r>
    <r>
      <rPr>
        <b/>
        <sz val="11"/>
        <color theme="1"/>
        <rFont val="Times New Roman"/>
        <family val="1"/>
      </rPr>
      <t xml:space="preserve">5.3.8-1  </t>
    </r>
    <r>
      <rPr>
        <b/>
        <sz val="11"/>
        <color theme="1"/>
        <rFont val="宋体"/>
        <family val="3"/>
        <charset val="134"/>
      </rPr>
      <t>圆桩承载力综合系数</t>
    </r>
    <r>
      <rPr>
        <b/>
        <sz val="11"/>
        <color theme="1"/>
        <rFont val="Times New Roman"/>
        <family val="1"/>
      </rPr>
      <t xml:space="preserve"> </t>
    </r>
    <r>
      <rPr>
        <b/>
        <i/>
        <sz val="11"/>
        <color theme="1"/>
        <rFont val="Times New Roman"/>
        <family val="1"/>
      </rPr>
      <t>β</t>
    </r>
  </si>
  <si>
    <r>
      <rPr>
        <i/>
        <sz val="11"/>
        <color theme="1"/>
        <rFont val="Times New Roman"/>
        <family val="1"/>
      </rPr>
      <t xml:space="preserve">                       n=h</t>
    </r>
    <r>
      <rPr>
        <i/>
        <vertAlign val="subscript"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/</t>
    </r>
    <r>
      <rPr>
        <i/>
        <sz val="11"/>
        <color theme="1"/>
        <rFont val="Times New Roman"/>
        <family val="1"/>
      </rPr>
      <t>D
                β
  c/d</t>
    </r>
  </si>
  <si>
    <r>
      <rPr>
        <sz val="11"/>
        <color theme="1"/>
        <rFont val="宋体"/>
        <family val="3"/>
        <charset val="134"/>
      </rPr>
      <t>≥</t>
    </r>
    <r>
      <rPr>
        <sz val="11"/>
        <color theme="1"/>
        <rFont val="Times New Roman"/>
        <family val="1"/>
      </rPr>
      <t>5</t>
    </r>
  </si>
  <si>
    <r>
      <rPr>
        <i/>
        <sz val="11"/>
        <color theme="1"/>
        <rFont val="Times New Roman"/>
        <family val="1"/>
      </rPr>
      <t>n=h</t>
    </r>
    <r>
      <rPr>
        <i/>
        <vertAlign val="subscript"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/</t>
    </r>
    <r>
      <rPr>
        <i/>
        <sz val="11"/>
        <color theme="1"/>
        <rFont val="Times New Roman"/>
        <family val="1"/>
      </rPr>
      <t>D</t>
    </r>
  </si>
  <si>
    <r>
      <rPr>
        <b/>
        <sz val="11"/>
        <color theme="1"/>
        <rFont val="宋体"/>
        <family val="3"/>
        <charset val="134"/>
      </rPr>
      <t>表</t>
    </r>
    <r>
      <rPr>
        <b/>
        <sz val="11"/>
        <color theme="1"/>
        <rFont val="Times New Roman"/>
        <family val="1"/>
      </rPr>
      <t xml:space="preserve">5.3.8-2  </t>
    </r>
    <r>
      <rPr>
        <b/>
        <sz val="11"/>
        <color theme="1"/>
        <rFont val="宋体"/>
        <family val="3"/>
        <charset val="134"/>
      </rPr>
      <t>矩形桩承载力综合系数</t>
    </r>
    <r>
      <rPr>
        <b/>
        <sz val="11"/>
        <color theme="1"/>
        <rFont val="Times New Roman"/>
        <family val="1"/>
      </rPr>
      <t xml:space="preserve"> </t>
    </r>
    <r>
      <rPr>
        <b/>
        <i/>
        <sz val="11"/>
        <color theme="1"/>
        <rFont val="Times New Roman"/>
        <family val="1"/>
      </rPr>
      <t>β</t>
    </r>
  </si>
  <si>
    <r>
      <rPr>
        <i/>
        <sz val="11"/>
        <color theme="1"/>
        <rFont val="Times New Roman"/>
        <family val="1"/>
      </rPr>
      <t xml:space="preserve">                   n=h</t>
    </r>
    <r>
      <rPr>
        <i/>
        <vertAlign val="subscript"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/</t>
    </r>
    <r>
      <rPr>
        <i/>
        <sz val="11"/>
        <color theme="1"/>
        <rFont val="Times New Roman"/>
        <family val="1"/>
      </rPr>
      <t>D
              β
  a/b</t>
    </r>
  </si>
  <si>
    <r>
      <rPr>
        <b/>
        <sz val="11"/>
        <color theme="1"/>
        <rFont val="宋体"/>
        <family val="3"/>
        <charset val="134"/>
      </rPr>
      <t>混凝土轴心抗压、抗拉强度设计值（</t>
    </r>
    <r>
      <rPr>
        <b/>
        <sz val="11"/>
        <color theme="1"/>
        <rFont val="Times New Roman"/>
        <family val="1"/>
      </rPr>
      <t>N/mm</t>
    </r>
    <r>
      <rPr>
        <b/>
        <vertAlign val="superscript"/>
        <sz val="11"/>
        <color theme="1"/>
        <rFont val="Times New Roman"/>
        <family val="1"/>
      </rPr>
      <t>2</t>
    </r>
    <r>
      <rPr>
        <b/>
        <sz val="11"/>
        <color theme="1"/>
        <rFont val="宋体"/>
        <family val="3"/>
        <charset val="134"/>
      </rPr>
      <t>）</t>
    </r>
  </si>
  <si>
    <r>
      <rPr>
        <sz val="11"/>
        <color theme="1"/>
        <rFont val="宋体"/>
        <family val="3"/>
        <charset val="134"/>
      </rPr>
      <t>等级</t>
    </r>
  </si>
  <si>
    <t>C15</t>
  </si>
  <si>
    <t>C20</t>
  </si>
  <si>
    <t>C25</t>
  </si>
  <si>
    <t>C30</t>
  </si>
  <si>
    <t>C35</t>
  </si>
  <si>
    <t>C40</t>
  </si>
  <si>
    <t>C45</t>
  </si>
  <si>
    <t>C50</t>
  </si>
  <si>
    <t>C55</t>
  </si>
  <si>
    <t>C60</t>
  </si>
  <si>
    <t>C65</t>
  </si>
  <si>
    <t>C70</t>
  </si>
  <si>
    <t>C75</t>
  </si>
  <si>
    <t>C80</t>
  </si>
  <si>
    <r>
      <rPr>
        <i/>
        <sz val="11"/>
        <color theme="1"/>
        <rFont val="Times New Roman"/>
        <family val="1"/>
      </rPr>
      <t>f</t>
    </r>
    <r>
      <rPr>
        <i/>
        <vertAlign val="subscript"/>
        <sz val="11"/>
        <color theme="1"/>
        <rFont val="Times New Roman"/>
        <family val="1"/>
      </rPr>
      <t>c</t>
    </r>
  </si>
  <si>
    <r>
      <rPr>
        <i/>
        <sz val="11"/>
        <color theme="1"/>
        <rFont val="Times New Roman"/>
        <family val="1"/>
      </rPr>
      <t>f</t>
    </r>
    <r>
      <rPr>
        <i/>
        <vertAlign val="subscript"/>
        <sz val="11"/>
        <color theme="1"/>
        <rFont val="Times New Roman"/>
        <family val="1"/>
      </rPr>
      <t>t</t>
    </r>
  </si>
  <si>
    <t>桩身稳定系数</t>
  </si>
  <si>
    <t>ψ</t>
  </si>
  <si>
    <t>ZK</t>
    <phoneticPr fontId="29" type="noConversion"/>
  </si>
  <si>
    <r>
      <rPr>
        <sz val="12"/>
        <rFont val="Times New Roman"/>
        <family val="1"/>
      </rPr>
      <t>u</t>
    </r>
    <r>
      <rPr>
        <vertAlign val="subscript"/>
        <sz val="8"/>
        <rFont val="Times New Roman"/>
        <family val="1"/>
      </rPr>
      <t>D</t>
    </r>
    <phoneticPr fontId="29" type="noConversion"/>
  </si>
  <si>
    <t>强风化泥岩                 极限侧阻力</t>
    <phoneticPr fontId="29" type="noConversion"/>
  </si>
  <si>
    <t>单桩竖向承载力计算</t>
    <phoneticPr fontId="29" type="noConversion"/>
  </si>
  <si>
    <r>
      <rPr>
        <b/>
        <sz val="8"/>
        <color theme="1"/>
        <rFont val="宋体"/>
        <family val="3"/>
        <charset val="134"/>
        <scheme val="minor"/>
      </rPr>
      <t>设计依据</t>
    </r>
    <r>
      <rPr>
        <sz val="8"/>
        <color theme="1"/>
        <rFont val="宋体"/>
        <family val="3"/>
        <charset val="134"/>
        <scheme val="minor"/>
      </rPr>
      <t>：</t>
    </r>
    <phoneticPr fontId="29" type="noConversion"/>
  </si>
  <si>
    <t>《建筑桩基技术规范》JGJ 94-2008、重庆市地方标准《建筑桩基础设计与施工验收规范》DBJ50-200-2014</t>
    <phoneticPr fontId="29" type="noConversion"/>
  </si>
  <si>
    <r>
      <rPr>
        <b/>
        <sz val="8"/>
        <color theme="1"/>
        <rFont val="宋体"/>
        <family val="3"/>
        <charset val="134"/>
        <scheme val="minor"/>
      </rPr>
      <t>适用条件</t>
    </r>
    <r>
      <rPr>
        <sz val="8"/>
        <color theme="1"/>
        <rFont val="宋体"/>
        <family val="3"/>
        <charset val="134"/>
        <scheme val="minor"/>
      </rPr>
      <t>：1.适用于圆形桩或椭圆桩；2.以基岩为桩端持力层；3.计算持力层以上的桩侧阻力；4.同一页表只能计算相同地基强度的桩。请认真阅读规范条文和表格批注。</t>
    </r>
    <phoneticPr fontId="29" type="noConversion"/>
  </si>
  <si>
    <t>粉质黏土                 极限侧阻力</t>
    <phoneticPr fontId="29" type="noConversion"/>
  </si>
  <si>
    <t>平面图  位置</t>
    <phoneticPr fontId="29" type="noConversion"/>
  </si>
  <si>
    <r>
      <t>8/E</t>
    </r>
    <r>
      <rPr>
        <sz val="10"/>
        <color theme="1"/>
        <rFont val="宋体"/>
        <family val="3"/>
        <charset val="134"/>
      </rPr>
      <t>轴</t>
    </r>
    <phoneticPr fontId="29" type="noConversion"/>
  </si>
  <si>
    <r>
      <t>8/F</t>
    </r>
    <r>
      <rPr>
        <sz val="10"/>
        <color theme="1"/>
        <rFont val="宋体"/>
        <family val="3"/>
        <charset val="134"/>
      </rPr>
      <t>轴</t>
    </r>
    <phoneticPr fontId="29" type="noConversion"/>
  </si>
  <si>
    <r>
      <t>7/E</t>
    </r>
    <r>
      <rPr>
        <sz val="10"/>
        <color theme="1"/>
        <rFont val="宋体"/>
        <family val="3"/>
        <charset val="134"/>
      </rPr>
      <t>轴</t>
    </r>
    <phoneticPr fontId="29" type="noConversion"/>
  </si>
</sst>
</file>

<file path=xl/styles.xml><?xml version="1.0" encoding="utf-8"?>
<styleSheet xmlns="http://schemas.openxmlformats.org/spreadsheetml/2006/main">
  <numFmts count="7">
    <numFmt numFmtId="176" formatCode="0.000_ "/>
    <numFmt numFmtId="177" formatCode="0_ "/>
    <numFmt numFmtId="178" formatCode="0.00_ "/>
    <numFmt numFmtId="179" formatCode="0.0_ "/>
    <numFmt numFmtId="180" formatCode="0.0"/>
    <numFmt numFmtId="181" formatCode="0.000"/>
    <numFmt numFmtId="182" formatCode="0_);[Red]\(0\)"/>
  </numFmts>
  <fonts count="62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8"/>
      <color theme="1"/>
      <name val="Times New Roman"/>
      <family val="1"/>
    </font>
    <font>
      <b/>
      <sz val="14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name val="Times New Roman"/>
      <family val="1"/>
    </font>
    <font>
      <b/>
      <i/>
      <sz val="8"/>
      <name val="Times New Roman"/>
      <family val="1"/>
    </font>
    <font>
      <b/>
      <sz val="12"/>
      <color theme="1"/>
      <name val="宋体"/>
      <family val="3"/>
      <charset val="134"/>
      <scheme val="minor"/>
    </font>
    <font>
      <b/>
      <sz val="8"/>
      <name val="Times New Roman"/>
      <family val="1"/>
    </font>
    <font>
      <b/>
      <sz val="8"/>
      <color rgb="FFC00000"/>
      <name val="Times New Roman"/>
      <family val="1"/>
    </font>
    <font>
      <sz val="8"/>
      <name val="宋体"/>
      <family val="3"/>
      <charset val="134"/>
    </font>
    <font>
      <sz val="8"/>
      <color rgb="FFFF0000"/>
      <name val="宋体"/>
      <family val="3"/>
      <charset val="134"/>
    </font>
    <font>
      <sz val="8"/>
      <color rgb="FFFF0000"/>
      <name val="Times New Roman"/>
      <family val="1"/>
    </font>
    <font>
      <i/>
      <sz val="10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i/>
      <vertAlign val="subscript"/>
      <sz val="10"/>
      <name val="宋体"/>
      <family val="3"/>
      <charset val="134"/>
      <scheme val="minor"/>
    </font>
    <font>
      <i/>
      <vertAlign val="superscript"/>
      <sz val="10"/>
      <name val="宋体"/>
      <family val="3"/>
      <charset val="134"/>
      <scheme val="minor"/>
    </font>
    <font>
      <b/>
      <vertAlign val="subscript"/>
      <sz val="8"/>
      <name val="Times New Roman"/>
      <family val="1"/>
    </font>
    <font>
      <b/>
      <i/>
      <vertAlign val="subscript"/>
      <sz val="8"/>
      <name val="Times New Roman"/>
      <family val="1"/>
    </font>
    <font>
      <vertAlign val="superscript"/>
      <sz val="8"/>
      <name val="Times New Roman"/>
      <family val="1"/>
    </font>
    <font>
      <sz val="8"/>
      <color theme="1"/>
      <name val="宋体"/>
      <family val="3"/>
      <charset val="134"/>
    </font>
    <font>
      <sz val="7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i/>
      <sz val="8"/>
      <name val="宋体"/>
      <family val="3"/>
      <charset val="134"/>
    </font>
    <font>
      <b/>
      <sz val="8"/>
      <name val="Times New Roman"/>
      <family val="1"/>
    </font>
    <font>
      <b/>
      <sz val="8"/>
      <name val="宋体"/>
      <family val="3"/>
      <charset val="134"/>
    </font>
    <font>
      <b/>
      <sz val="8"/>
      <name val="宋体"/>
      <family val="3"/>
      <charset val="134"/>
      <scheme val="minor"/>
    </font>
    <font>
      <b/>
      <sz val="8"/>
      <color rgb="FFC00000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8"/>
      <color rgb="FFFF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b/>
      <i/>
      <sz val="10"/>
      <name val="Times New Roman"/>
      <family val="1"/>
    </font>
    <font>
      <sz val="9"/>
      <color indexed="81"/>
      <name val="宋体"/>
      <family val="3"/>
      <charset val="134"/>
    </font>
    <font>
      <sz val="10"/>
      <color indexed="81"/>
      <name val="宋体"/>
      <family val="3"/>
      <charset val="134"/>
    </font>
    <font>
      <b/>
      <vertAlign val="superscript"/>
      <sz val="8"/>
      <name val="Times New Roman"/>
      <family val="1"/>
    </font>
    <font>
      <sz val="9"/>
      <name val="宋体"/>
      <family val="3"/>
      <charset val="134"/>
      <scheme val="minor"/>
    </font>
    <font>
      <b/>
      <sz val="7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i/>
      <sz val="11"/>
      <color theme="1"/>
      <name val="Times New Roman"/>
      <family val="1"/>
    </font>
    <font>
      <b/>
      <i/>
      <vertAlign val="subscript"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i/>
      <sz val="11"/>
      <color theme="1"/>
      <name val="Times New Roman"/>
      <family val="1"/>
    </font>
    <font>
      <i/>
      <vertAlign val="subscript"/>
      <sz val="11"/>
      <color theme="1"/>
      <name val="Times New Roman"/>
      <family val="1"/>
    </font>
    <font>
      <b/>
      <sz val="11"/>
      <color rgb="FFFF0000"/>
      <name val="宋体"/>
      <family val="3"/>
      <charset val="134"/>
      <scheme val="minor"/>
    </font>
    <font>
      <b/>
      <vertAlign val="superscript"/>
      <sz val="11"/>
      <color theme="1"/>
      <name val="Times New Roman"/>
      <family val="1"/>
    </font>
    <font>
      <b/>
      <sz val="7"/>
      <color indexed="81"/>
      <name val="宋体"/>
      <family val="3"/>
      <charset val="134"/>
    </font>
    <font>
      <sz val="12"/>
      <name val="Times New Roman"/>
      <family val="1"/>
    </font>
    <font>
      <vertAlign val="subscript"/>
      <sz val="8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37" fillId="0" borderId="0">
      <alignment vertical="center"/>
    </xf>
  </cellStyleXfs>
  <cellXfs count="142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6" fillId="3" borderId="1" xfId="0" applyNumberFormat="1" applyFont="1" applyFill="1" applyBorder="1" applyAlignment="1">
      <alignment horizontal="center" vertical="center" wrapText="1"/>
    </xf>
    <xf numFmtId="177" fontId="1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179" fontId="33" fillId="2" borderId="1" xfId="0" applyNumberFormat="1" applyFont="1" applyFill="1" applyBorder="1" applyAlignment="1">
      <alignment horizontal="center" vertical="center" wrapText="1"/>
    </xf>
    <xf numFmtId="179" fontId="32" fillId="2" borderId="1" xfId="0" applyNumberFormat="1" applyFont="1" applyFill="1" applyBorder="1" applyAlignment="1">
      <alignment horizontal="center" vertical="center" wrapText="1"/>
    </xf>
    <xf numFmtId="177" fontId="35" fillId="0" borderId="1" xfId="0" applyNumberFormat="1" applyFont="1" applyFill="1" applyBorder="1" applyAlignment="1">
      <alignment horizontal="center" vertical="center" wrapText="1"/>
    </xf>
    <xf numFmtId="177" fontId="32" fillId="4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178" fontId="32" fillId="5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9" fontId="1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179" fontId="38" fillId="0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11" xfId="0" applyFont="1" applyBorder="1" applyAlignment="1">
      <alignment horizontal="center" vertical="center"/>
    </xf>
    <xf numFmtId="176" fontId="36" fillId="2" borderId="1" xfId="0" applyNumberFormat="1" applyFont="1" applyFill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3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81" fontId="1" fillId="7" borderId="1" xfId="0" applyNumberFormat="1" applyFont="1" applyFill="1" applyBorder="1" applyAlignment="1">
      <alignment horizontal="center" vertical="center"/>
    </xf>
    <xf numFmtId="181" fontId="1" fillId="7" borderId="13" xfId="0" applyNumberFormat="1" applyFont="1" applyFill="1" applyBorder="1" applyAlignment="1">
      <alignment horizontal="center" vertical="center"/>
    </xf>
    <xf numFmtId="181" fontId="1" fillId="0" borderId="1" xfId="0" applyNumberFormat="1" applyFont="1" applyBorder="1" applyAlignment="1">
      <alignment horizontal="center" vertical="center"/>
    </xf>
    <xf numFmtId="181" fontId="1" fillId="0" borderId="13" xfId="0" applyNumberFormat="1" applyFont="1" applyBorder="1" applyAlignment="1">
      <alignment horizontal="center" vertical="center"/>
    </xf>
    <xf numFmtId="181" fontId="1" fillId="0" borderId="15" xfId="0" applyNumberFormat="1" applyFont="1" applyBorder="1" applyAlignment="1">
      <alignment horizontal="center" vertical="center"/>
    </xf>
    <xf numFmtId="181" fontId="1" fillId="0" borderId="16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7" borderId="15" xfId="0" applyNumberFormat="1" applyFont="1" applyFill="1" applyBorder="1" applyAlignment="1">
      <alignment horizontal="center" vertical="center"/>
    </xf>
    <xf numFmtId="2" fontId="1" fillId="7" borderId="16" xfId="0" applyNumberFormat="1" applyFont="1" applyFill="1" applyBorder="1" applyAlignment="1">
      <alignment horizontal="center" vertical="center"/>
    </xf>
    <xf numFmtId="178" fontId="32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178" fontId="13" fillId="5" borderId="1" xfId="0" applyNumberFormat="1" applyFont="1" applyFill="1" applyBorder="1" applyAlignment="1">
      <alignment horizontal="center" vertical="center" wrapText="1"/>
    </xf>
    <xf numFmtId="176" fontId="13" fillId="5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7" fontId="13" fillId="4" borderId="1" xfId="0" applyNumberFormat="1" applyFont="1" applyFill="1" applyBorder="1" applyAlignment="1">
      <alignment horizontal="center" vertical="center" wrapText="1"/>
    </xf>
    <xf numFmtId="182" fontId="10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3" xfId="0" applyNumberFormat="1" applyFont="1" applyBorder="1" applyAlignment="1">
      <alignment horizontal="center" vertical="center"/>
    </xf>
    <xf numFmtId="176" fontId="1" fillId="0" borderId="15" xfId="0" applyNumberFormat="1" applyFont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77" fontId="14" fillId="0" borderId="1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27" xfId="0" applyFont="1" applyFill="1" applyBorder="1" applyAlignment="1">
      <alignment horizontal="center" vertical="center" wrapText="1"/>
    </xf>
    <xf numFmtId="0" fontId="29" fillId="0" borderId="2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53" fillId="0" borderId="18" xfId="0" applyFont="1" applyBorder="1" applyAlignment="1">
      <alignment horizontal="left" vertical="center" wrapText="1"/>
    </xf>
    <xf numFmtId="0" fontId="53" fillId="0" borderId="19" xfId="0" applyFont="1" applyBorder="1" applyAlignment="1">
      <alignment horizontal="left" vertical="center"/>
    </xf>
    <xf numFmtId="0" fontId="53" fillId="0" borderId="20" xfId="0" applyFont="1" applyBorder="1" applyAlignment="1">
      <alignment horizontal="left" vertical="center"/>
    </xf>
    <xf numFmtId="0" fontId="53" fillId="0" borderId="2" xfId="0" applyFont="1" applyBorder="1" applyAlignment="1">
      <alignment horizontal="left" vertical="center"/>
    </xf>
    <xf numFmtId="0" fontId="53" fillId="0" borderId="21" xfId="0" applyFont="1" applyBorder="1" applyAlignment="1">
      <alignment horizontal="left" vertical="center"/>
    </xf>
    <xf numFmtId="0" fontId="53" fillId="0" borderId="8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2" borderId="12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55" fillId="5" borderId="3" xfId="0" applyFont="1" applyFill="1" applyBorder="1" applyAlignment="1">
      <alignment horizontal="center" vertical="center"/>
    </xf>
    <xf numFmtId="0" fontId="55" fillId="5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80" fontId="1" fillId="7" borderId="12" xfId="0" applyNumberFormat="1" applyFont="1" applyFill="1" applyBorder="1" applyAlignment="1">
      <alignment horizontal="center" vertical="center"/>
    </xf>
    <xf numFmtId="180" fontId="1" fillId="7" borderId="1" xfId="0" applyNumberFormat="1" applyFont="1" applyFill="1" applyBorder="1" applyAlignment="1">
      <alignment horizontal="center" vertical="center"/>
    </xf>
    <xf numFmtId="180" fontId="1" fillId="7" borderId="22" xfId="0" applyNumberFormat="1" applyFont="1" applyFill="1" applyBorder="1" applyAlignment="1">
      <alignment horizontal="center" vertical="center"/>
    </xf>
    <xf numFmtId="180" fontId="1" fillId="7" borderId="3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53" fillId="0" borderId="19" xfId="0" applyFont="1" applyBorder="1" applyAlignment="1">
      <alignment horizontal="left" vertical="center" wrapText="1"/>
    </xf>
    <xf numFmtId="0" fontId="53" fillId="0" borderId="20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0" fontId="53" fillId="0" borderId="21" xfId="0" applyFont="1" applyBorder="1" applyAlignment="1">
      <alignment horizontal="left" vertical="center" wrapText="1"/>
    </xf>
    <xf numFmtId="0" fontId="53" fillId="0" borderId="8" xfId="0" applyFont="1" applyBorder="1" applyAlignment="1">
      <alignment horizontal="left"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180" fontId="1" fillId="0" borderId="14" xfId="0" applyNumberFormat="1" applyFont="1" applyBorder="1" applyAlignment="1">
      <alignment horizontal="center" vertical="center"/>
    </xf>
    <xf numFmtId="180" fontId="1" fillId="0" borderId="15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3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CAB45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422672</xdr:colOff>
      <xdr:row>8</xdr:row>
      <xdr:rowOff>0</xdr:rowOff>
    </xdr:from>
    <xdr:to>
      <xdr:col>2</xdr:col>
      <xdr:colOff>646698</xdr:colOff>
      <xdr:row>11</xdr:row>
      <xdr:rowOff>0</xdr:rowOff>
    </xdr:to>
    <xdr:cxnSp macro="">
      <xdr:nvCxnSpPr>
        <xdr:cNvPr id="2" name="直接连接符 1"/>
        <xdr:cNvCxnSpPr/>
      </xdr:nvCxnSpPr>
      <xdr:spPr>
        <a:xfrm>
          <a:off x="775097" y="1981200"/>
          <a:ext cx="909826" cy="742950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71438</xdr:rowOff>
    </xdr:from>
    <xdr:to>
      <xdr:col>2</xdr:col>
      <xdr:colOff>646698</xdr:colOff>
      <xdr:row>11</xdr:row>
      <xdr:rowOff>0</xdr:rowOff>
    </xdr:to>
    <xdr:cxnSp macro="">
      <xdr:nvCxnSpPr>
        <xdr:cNvPr id="3" name="直接连接符 2"/>
        <xdr:cNvCxnSpPr/>
      </xdr:nvCxnSpPr>
      <xdr:spPr>
        <a:xfrm>
          <a:off x="352425" y="2300288"/>
          <a:ext cx="1332498" cy="423862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355023</xdr:colOff>
      <xdr:row>12</xdr:row>
      <xdr:rowOff>866</xdr:rowOff>
    </xdr:from>
    <xdr:to>
      <xdr:col>11</xdr:col>
      <xdr:colOff>0</xdr:colOff>
      <xdr:row>15</xdr:row>
      <xdr:rowOff>0</xdr:rowOff>
    </xdr:to>
    <xdr:cxnSp macro="">
      <xdr:nvCxnSpPr>
        <xdr:cNvPr id="4" name="直接连接符 3"/>
        <xdr:cNvCxnSpPr/>
      </xdr:nvCxnSpPr>
      <xdr:spPr>
        <a:xfrm>
          <a:off x="6193848" y="2972666"/>
          <a:ext cx="1016577" cy="742084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4330</xdr:colOff>
      <xdr:row>13</xdr:row>
      <xdr:rowOff>60614</xdr:rowOff>
    </xdr:from>
    <xdr:to>
      <xdr:col>11</xdr:col>
      <xdr:colOff>0</xdr:colOff>
      <xdr:row>15</xdr:row>
      <xdr:rowOff>5443</xdr:rowOff>
    </xdr:to>
    <xdr:cxnSp macro="">
      <xdr:nvCxnSpPr>
        <xdr:cNvPr id="5" name="直接连接符 4"/>
        <xdr:cNvCxnSpPr/>
      </xdr:nvCxnSpPr>
      <xdr:spPr>
        <a:xfrm>
          <a:off x="5843155" y="3280064"/>
          <a:ext cx="1367270" cy="440129"/>
        </a:xfrm>
        <a:prstGeom prst="line">
          <a:avLst/>
        </a:prstGeom>
        <a:ln w="63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0"/>
  <sheetViews>
    <sheetView showGridLines="0" tabSelected="1" zoomScale="115" zoomScaleNormal="115" workbookViewId="0">
      <pane xSplit="2" ySplit="7" topLeftCell="C8" activePane="bottomRight" state="frozenSplit"/>
      <selection pane="topRight"/>
      <selection pane="bottomLeft"/>
      <selection pane="bottomRight" activeCell="AI17" sqref="AI17"/>
    </sheetView>
  </sheetViews>
  <sheetFormatPr defaultColWidth="9" defaultRowHeight="13.5"/>
  <cols>
    <col min="1" max="2" width="3.125" style="4" customWidth="1"/>
    <col min="3" max="6" width="5.625" style="4" customWidth="1"/>
    <col min="7" max="8" width="4.625" style="4" customWidth="1"/>
    <col min="9" max="9" width="4.625" style="4" hidden="1" customWidth="1"/>
    <col min="10" max="10" width="5.625" style="4" customWidth="1"/>
    <col min="11" max="12" width="4.625" style="4" customWidth="1"/>
    <col min="13" max="13" width="4.625" style="4" hidden="1" customWidth="1"/>
    <col min="14" max="14" width="5.625" style="4" customWidth="1"/>
    <col min="15" max="15" width="9.625" style="4" customWidth="1"/>
    <col min="16" max="16" width="7.625" style="4" customWidth="1"/>
    <col min="17" max="17" width="3.625" style="4" customWidth="1"/>
    <col min="18" max="18" width="5.625" style="4" customWidth="1"/>
    <col min="19" max="19" width="4.625" style="4" customWidth="1"/>
    <col min="20" max="22" width="3.625" style="4" customWidth="1"/>
    <col min="23" max="23" width="7.625" style="4" customWidth="1"/>
    <col min="24" max="24" width="6.625" style="4" customWidth="1"/>
    <col min="25" max="25" width="5.125" style="4" customWidth="1"/>
    <col min="26" max="26" width="6.625" style="4" customWidth="1"/>
    <col min="27" max="27" width="5.5" style="4" customWidth="1"/>
    <col min="28" max="28" width="6.625" style="4" customWidth="1"/>
    <col min="29" max="31" width="5.625" style="4" customWidth="1"/>
    <col min="32" max="33" width="5.125" style="4" customWidth="1"/>
    <col min="34" max="34" width="5.625" style="4" customWidth="1"/>
    <col min="35" max="35" width="6.625" style="4" customWidth="1"/>
    <col min="36" max="36" width="7.125" style="4" customWidth="1"/>
    <col min="37" max="37" width="5.625" style="4" customWidth="1"/>
    <col min="38" max="38" width="6.625" style="4" customWidth="1"/>
    <col min="39" max="16384" width="9" style="4"/>
  </cols>
  <sheetData>
    <row r="1" spans="1:38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23"/>
    </row>
    <row r="2" spans="1:38">
      <c r="A2" s="72" t="s">
        <v>96</v>
      </c>
      <c r="B2" s="72"/>
      <c r="C2" s="72" t="s">
        <v>97</v>
      </c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25"/>
    </row>
    <row r="3" spans="1:38" ht="36" customHeight="1">
      <c r="A3" s="78" t="s">
        <v>98</v>
      </c>
      <c r="B3" s="78"/>
      <c r="C3" s="78"/>
      <c r="D3" s="78"/>
      <c r="E3" s="78"/>
      <c r="F3" s="78"/>
      <c r="G3" s="78"/>
      <c r="H3" s="78"/>
      <c r="I3" s="78"/>
      <c r="J3" s="78"/>
      <c r="K3" s="24"/>
      <c r="L3" s="24"/>
      <c r="M3" s="24"/>
      <c r="N3" s="24"/>
      <c r="O3" s="24"/>
      <c r="P3" s="26"/>
    </row>
    <row r="4" spans="1:38" s="1" customFormat="1" ht="15" customHeight="1">
      <c r="A4" s="82" t="s">
        <v>30</v>
      </c>
      <c r="B4" s="83"/>
      <c r="C4" s="93" t="s">
        <v>1</v>
      </c>
      <c r="D4" s="79"/>
      <c r="E4" s="79"/>
      <c r="F4" s="79"/>
      <c r="G4" s="79" t="s">
        <v>95</v>
      </c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 t="s">
        <v>2</v>
      </c>
      <c r="T4" s="79"/>
      <c r="U4" s="79"/>
      <c r="V4" s="79"/>
      <c r="W4" s="79"/>
      <c r="X4" s="79"/>
      <c r="Y4" s="79"/>
      <c r="Z4" s="79"/>
      <c r="AA4" s="79"/>
      <c r="AB4" s="79"/>
      <c r="AC4" s="79" t="s">
        <v>3</v>
      </c>
      <c r="AD4" s="79"/>
      <c r="AE4" s="79"/>
      <c r="AF4" s="79"/>
      <c r="AG4" s="79"/>
      <c r="AH4" s="79"/>
      <c r="AI4" s="79"/>
      <c r="AJ4" s="79"/>
      <c r="AK4" s="79"/>
      <c r="AL4" s="75" t="s">
        <v>100</v>
      </c>
    </row>
    <row r="5" spans="1:38" s="1" customFormat="1" ht="15" customHeight="1">
      <c r="A5" s="82"/>
      <c r="B5" s="83"/>
      <c r="C5" s="80" t="s">
        <v>45</v>
      </c>
      <c r="D5" s="80" t="s">
        <v>50</v>
      </c>
      <c r="E5" s="80" t="s">
        <v>42</v>
      </c>
      <c r="F5" s="80" t="s">
        <v>44</v>
      </c>
      <c r="G5" s="85" t="s">
        <v>99</v>
      </c>
      <c r="H5" s="86"/>
      <c r="I5" s="86"/>
      <c r="J5" s="87"/>
      <c r="K5" s="85" t="s">
        <v>94</v>
      </c>
      <c r="L5" s="86"/>
      <c r="M5" s="86"/>
      <c r="N5" s="87"/>
      <c r="O5" s="94" t="s">
        <v>51</v>
      </c>
      <c r="P5" s="94" t="s">
        <v>52</v>
      </c>
      <c r="Q5" s="80" t="s">
        <v>4</v>
      </c>
      <c r="R5" s="80" t="s">
        <v>5</v>
      </c>
      <c r="S5" s="80" t="s">
        <v>6</v>
      </c>
      <c r="T5" s="80" t="s">
        <v>7</v>
      </c>
      <c r="U5" s="80" t="s">
        <v>8</v>
      </c>
      <c r="V5" s="80" t="s">
        <v>90</v>
      </c>
      <c r="W5" s="80" t="s">
        <v>36</v>
      </c>
      <c r="X5" s="80" t="s">
        <v>9</v>
      </c>
      <c r="Y5" s="80" t="s">
        <v>10</v>
      </c>
      <c r="Z5" s="80" t="s">
        <v>9</v>
      </c>
      <c r="AA5" s="80" t="s">
        <v>11</v>
      </c>
      <c r="AB5" s="80" t="s">
        <v>37</v>
      </c>
      <c r="AC5" s="80" t="s">
        <v>34</v>
      </c>
      <c r="AD5" s="80" t="s">
        <v>35</v>
      </c>
      <c r="AE5" s="80" t="s">
        <v>33</v>
      </c>
      <c r="AF5" s="80" t="s">
        <v>31</v>
      </c>
      <c r="AG5" s="80" t="s">
        <v>28</v>
      </c>
      <c r="AH5" s="95" t="s">
        <v>27</v>
      </c>
      <c r="AI5" s="80" t="s">
        <v>12</v>
      </c>
      <c r="AJ5" s="91" t="s">
        <v>13</v>
      </c>
      <c r="AK5" s="80" t="s">
        <v>3</v>
      </c>
      <c r="AL5" s="76"/>
    </row>
    <row r="6" spans="1:38" ht="50.1" customHeight="1">
      <c r="A6" s="84"/>
      <c r="B6" s="84"/>
      <c r="C6" s="81"/>
      <c r="D6" s="81"/>
      <c r="E6" s="81"/>
      <c r="F6" s="81"/>
      <c r="G6" s="88"/>
      <c r="H6" s="89"/>
      <c r="I6" s="89"/>
      <c r="J6" s="90"/>
      <c r="K6" s="88"/>
      <c r="L6" s="89"/>
      <c r="M6" s="89"/>
      <c r="N6" s="90"/>
      <c r="O6" s="94"/>
      <c r="P6" s="94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96"/>
      <c r="AI6" s="81"/>
      <c r="AJ6" s="92"/>
      <c r="AK6" s="81"/>
      <c r="AL6" s="76"/>
    </row>
    <row r="7" spans="1:38" s="2" customFormat="1" ht="26.1" customHeight="1">
      <c r="A7" s="84"/>
      <c r="B7" s="84"/>
      <c r="C7" s="5" t="s">
        <v>14</v>
      </c>
      <c r="D7" s="6" t="s">
        <v>53</v>
      </c>
      <c r="E7" s="5" t="s">
        <v>43</v>
      </c>
      <c r="F7" s="6" t="s">
        <v>46</v>
      </c>
      <c r="G7" s="5" t="s">
        <v>40</v>
      </c>
      <c r="H7" s="5" t="s">
        <v>41</v>
      </c>
      <c r="I7" s="5" t="s">
        <v>93</v>
      </c>
      <c r="J7" s="20" t="s">
        <v>39</v>
      </c>
      <c r="K7" s="5" t="s">
        <v>40</v>
      </c>
      <c r="L7" s="5" t="s">
        <v>41</v>
      </c>
      <c r="M7" s="5" t="s">
        <v>93</v>
      </c>
      <c r="N7" s="20" t="s">
        <v>39</v>
      </c>
      <c r="O7" s="30" t="s">
        <v>54</v>
      </c>
      <c r="P7" s="31" t="s">
        <v>55</v>
      </c>
      <c r="Q7" s="6" t="s">
        <v>15</v>
      </c>
      <c r="R7" s="5" t="s">
        <v>16</v>
      </c>
      <c r="S7" s="27" t="s">
        <v>47</v>
      </c>
      <c r="T7" s="6" t="s">
        <v>17</v>
      </c>
      <c r="U7" s="6" t="s">
        <v>25</v>
      </c>
      <c r="V7" s="61" t="s">
        <v>91</v>
      </c>
      <c r="W7" s="5" t="s">
        <v>26</v>
      </c>
      <c r="X7" s="6" t="s">
        <v>18</v>
      </c>
      <c r="Y7" s="6" t="s">
        <v>19</v>
      </c>
      <c r="Z7" s="6" t="s">
        <v>20</v>
      </c>
      <c r="AA7" s="5"/>
      <c r="AB7" s="5"/>
      <c r="AC7" s="5" t="s">
        <v>21</v>
      </c>
      <c r="AD7" s="5" t="s">
        <v>48</v>
      </c>
      <c r="AE7" s="5" t="s">
        <v>32</v>
      </c>
      <c r="AF7" s="6" t="s">
        <v>22</v>
      </c>
      <c r="AG7" s="6" t="s">
        <v>29</v>
      </c>
      <c r="AH7" s="5" t="s">
        <v>49</v>
      </c>
      <c r="AI7" s="5" t="s">
        <v>23</v>
      </c>
      <c r="AJ7" s="11" t="s">
        <v>24</v>
      </c>
      <c r="AK7" s="12"/>
      <c r="AL7" s="77"/>
    </row>
    <row r="8" spans="1:38" s="3" customFormat="1" ht="17.100000000000001" customHeight="1">
      <c r="A8" s="17" t="s">
        <v>92</v>
      </c>
      <c r="B8" s="18">
        <v>185</v>
      </c>
      <c r="C8" s="64">
        <v>1200</v>
      </c>
      <c r="D8" s="65">
        <v>3</v>
      </c>
      <c r="E8" s="5">
        <f>C8*D8</f>
        <v>3600</v>
      </c>
      <c r="F8" s="63">
        <v>1</v>
      </c>
      <c r="G8" s="21">
        <v>5</v>
      </c>
      <c r="H8" s="28">
        <v>55</v>
      </c>
      <c r="I8" s="21">
        <v>1</v>
      </c>
      <c r="J8" s="7">
        <f>PI()*$C8*G8*H8*I8/1000</f>
        <v>1036.7255756846316</v>
      </c>
      <c r="K8" s="21">
        <v>3.5</v>
      </c>
      <c r="L8" s="28">
        <v>120</v>
      </c>
      <c r="M8" s="21">
        <v>1</v>
      </c>
      <c r="N8" s="7">
        <f>PI()*$C8*K8*L8*M8/1000</f>
        <v>1583.3626974092556</v>
      </c>
      <c r="O8" s="62">
        <v>4.26</v>
      </c>
      <c r="P8" s="8">
        <f>IF(O8&lt;=15,HLOOKUP(D8,辅助用表!F$3:S$6,2,FALSE),IF(O8&gt;30,HLOOKUP(D8,辅助用表!F$3:N$6,4,FALSE),HLOOKUP(D8,辅助用表!F$3:N$6,3,FALSE)))</f>
        <v>1.35</v>
      </c>
      <c r="Q8" s="7">
        <v>2</v>
      </c>
      <c r="R8" s="73">
        <f>(SUM(J8,N8)+PI()*(C8)^2/4*O8*P8/1000)/Q8</f>
        <v>4562.1580196900259</v>
      </c>
      <c r="S8" s="19">
        <v>14.3</v>
      </c>
      <c r="T8" s="14">
        <v>1</v>
      </c>
      <c r="U8" s="60">
        <v>0.9</v>
      </c>
      <c r="V8" s="60">
        <v>0.9</v>
      </c>
      <c r="W8" s="29">
        <f>ROUNDDOWN(C8^2*PI()/4*T8*U8*V8*S8/1000,0)</f>
        <v>13100</v>
      </c>
      <c r="X8" s="66">
        <v>4400</v>
      </c>
      <c r="Y8" s="13">
        <v>0</v>
      </c>
      <c r="Z8" s="16">
        <f>X8+Y8</f>
        <v>4400</v>
      </c>
      <c r="AA8" s="9" t="str">
        <f>IF(Z8&lt;MIN(R8,W8),"满足","不满足")</f>
        <v>满足</v>
      </c>
      <c r="AB8" s="10" t="str">
        <f>IF((T8*1.35*Z8+1.3*AI8)&lt;W8,"满足","不满足")</f>
        <v>满足</v>
      </c>
      <c r="AC8" s="65">
        <v>7</v>
      </c>
      <c r="AD8" s="65">
        <v>0</v>
      </c>
      <c r="AE8" s="19">
        <v>20</v>
      </c>
      <c r="AF8" s="19">
        <v>0.2</v>
      </c>
      <c r="AG8" s="19">
        <v>25</v>
      </c>
      <c r="AH8" s="67">
        <f t="shared" ref="AH8" si="0">(AD8+AC8*AE8/2)*AF8</f>
        <v>14</v>
      </c>
      <c r="AI8" s="67">
        <f>ROUNDUP((PI()*C8*MIN(AG8,AH8)*AC8/1000),0)</f>
        <v>370</v>
      </c>
      <c r="AJ8" s="15">
        <f t="shared" ref="AJ8" si="1">Z8+AI8</f>
        <v>4770</v>
      </c>
      <c r="AK8" s="10" t="str">
        <f>IF(AJ8&lt;MIN(R8,W8)*1.5,"满足","不满足")</f>
        <v>满足</v>
      </c>
      <c r="AL8" s="74" t="s">
        <v>101</v>
      </c>
    </row>
    <row r="9" spans="1:38" s="3" customFormat="1" ht="17.100000000000001" customHeight="1">
      <c r="A9" s="17" t="s">
        <v>92</v>
      </c>
      <c r="B9" s="18">
        <v>185</v>
      </c>
      <c r="C9" s="64">
        <v>1400</v>
      </c>
      <c r="D9" s="65">
        <v>3</v>
      </c>
      <c r="E9" s="5">
        <f>C9*D9</f>
        <v>4200</v>
      </c>
      <c r="F9" s="63">
        <v>1</v>
      </c>
      <c r="G9" s="21">
        <v>5</v>
      </c>
      <c r="H9" s="28">
        <v>55</v>
      </c>
      <c r="I9" s="21">
        <v>1</v>
      </c>
      <c r="J9" s="71">
        <f>PI()*$C9*G9*H9*I9/1000</f>
        <v>1209.5131716320702</v>
      </c>
      <c r="K9" s="21">
        <v>3.5</v>
      </c>
      <c r="L9" s="28">
        <v>120</v>
      </c>
      <c r="M9" s="21">
        <v>1</v>
      </c>
      <c r="N9" s="71">
        <f>PI()*$C9*K9*L9*M9/1000</f>
        <v>1847.2564803107982</v>
      </c>
      <c r="O9" s="62">
        <v>4.26</v>
      </c>
      <c r="P9" s="8">
        <f>IF(O9&lt;=15,HLOOKUP(D9,辅助用表!F$3:S$6,2,FALSE),IF(O9&gt;30,HLOOKUP(D9,辅助用表!F$3:N$6,4,FALSE),HLOOKUP(D9,辅助用表!F$3:N$6,3,FALSE)))</f>
        <v>1.35</v>
      </c>
      <c r="Q9" s="71">
        <v>2</v>
      </c>
      <c r="R9" s="73">
        <f>(SUM(J9,N9)+PI()*(C9)^2/4*O9*P9/1000)/Q9</f>
        <v>5954.8731669161843</v>
      </c>
      <c r="S9" s="19">
        <v>14.3</v>
      </c>
      <c r="T9" s="14">
        <v>1</v>
      </c>
      <c r="U9" s="60">
        <v>0.9</v>
      </c>
      <c r="V9" s="60">
        <v>0.9</v>
      </c>
      <c r="W9" s="29">
        <f>ROUNDDOWN(C9^2*PI()/4*T9*U9*V9*S9/1000,0)</f>
        <v>17830</v>
      </c>
      <c r="X9" s="66">
        <v>4450</v>
      </c>
      <c r="Y9" s="13">
        <v>0</v>
      </c>
      <c r="Z9" s="16">
        <f>X9+Y9</f>
        <v>4450</v>
      </c>
      <c r="AA9" s="9" t="str">
        <f>IF(Z9&lt;MIN(R9,W9),"满足","不满足")</f>
        <v>满足</v>
      </c>
      <c r="AB9" s="10" t="str">
        <f>IF((T9*1.35*Z9+1.3*AI9)&lt;W9,"满足","不满足")</f>
        <v>满足</v>
      </c>
      <c r="AC9" s="65">
        <v>7</v>
      </c>
      <c r="AD9" s="65">
        <v>0</v>
      </c>
      <c r="AE9" s="19">
        <v>20</v>
      </c>
      <c r="AF9" s="19">
        <v>0.2</v>
      </c>
      <c r="AG9" s="19">
        <v>25</v>
      </c>
      <c r="AH9" s="67">
        <f t="shared" ref="AH9" si="2">(AD9+AC9*AE9/2)*AF9</f>
        <v>14</v>
      </c>
      <c r="AI9" s="67">
        <f>ROUNDUP((PI()*C9*MIN(AG9,AH9)*AC9/1000),0)</f>
        <v>432</v>
      </c>
      <c r="AJ9" s="15">
        <f t="shared" ref="AJ9" si="3">Z9+AI9</f>
        <v>4882</v>
      </c>
      <c r="AK9" s="10" t="str">
        <f>IF(AJ9&lt;MIN(R9,W9)*1.5,"满足","不满足")</f>
        <v>满足</v>
      </c>
      <c r="AL9" s="74" t="s">
        <v>103</v>
      </c>
    </row>
    <row r="10" spans="1:38" s="3" customFormat="1" ht="17.100000000000001" customHeight="1">
      <c r="A10" s="17" t="s">
        <v>38</v>
      </c>
      <c r="B10" s="18">
        <v>188</v>
      </c>
      <c r="C10" s="64">
        <v>1400</v>
      </c>
      <c r="D10" s="65">
        <v>4</v>
      </c>
      <c r="E10" s="5">
        <f>C10*D10</f>
        <v>5600</v>
      </c>
      <c r="F10" s="63">
        <v>1</v>
      </c>
      <c r="G10" s="21">
        <v>4.5</v>
      </c>
      <c r="H10" s="28">
        <v>55</v>
      </c>
      <c r="I10" s="21">
        <v>1</v>
      </c>
      <c r="J10" s="71">
        <f>PI()*$C10*G10*H10*I10/1000</f>
        <v>1088.5618544688632</v>
      </c>
      <c r="K10" s="21">
        <v>3.4</v>
      </c>
      <c r="L10" s="28">
        <v>120</v>
      </c>
      <c r="M10" s="21">
        <v>1</v>
      </c>
      <c r="N10" s="71">
        <f>PI()*$C10*K10*L10*M10/1000</f>
        <v>1794.4777237304895</v>
      </c>
      <c r="O10" s="62">
        <v>4.26</v>
      </c>
      <c r="P10" s="8">
        <f>IF(O10&lt;=15,HLOOKUP(D10,辅助用表!F$3:S$6,2,FALSE),IF(O10&gt;30,HLOOKUP(D10,辅助用表!F$3:N$6,4,FALSE),HLOOKUP(D10,辅助用表!F$3:N$6,3,FALSE)))</f>
        <v>1.48</v>
      </c>
      <c r="Q10" s="7">
        <v>2</v>
      </c>
      <c r="R10" s="73">
        <f>(SUM(J10,N10)+PI()*(C10)^2/4*O10*P10/1000)/Q10</f>
        <v>6294.2625628761434</v>
      </c>
      <c r="S10" s="19">
        <v>14.3</v>
      </c>
      <c r="T10" s="14">
        <v>1</v>
      </c>
      <c r="U10" s="60">
        <v>0.9</v>
      </c>
      <c r="V10" s="60">
        <v>0.9</v>
      </c>
      <c r="W10" s="29">
        <f>ROUNDDOWN(C10^2*PI()/4*T10*U10*V10*S10/1000,0)</f>
        <v>17830</v>
      </c>
      <c r="X10" s="16">
        <v>5050</v>
      </c>
      <c r="Y10" s="13">
        <v>0</v>
      </c>
      <c r="Z10" s="16">
        <f>X10+Y10</f>
        <v>5050</v>
      </c>
      <c r="AA10" s="9" t="str">
        <f t="shared" ref="AA10" si="4">IF(Z10&lt;MIN(R10,W10),"满足","不满足")</f>
        <v>满足</v>
      </c>
      <c r="AB10" s="10" t="str">
        <f t="shared" ref="AB10" si="5">IF((T10*1.35*Z10+1.3*AI10)&lt;W10,"满足","不满足")</f>
        <v>满足</v>
      </c>
      <c r="AC10" s="65">
        <v>5.5</v>
      </c>
      <c r="AD10" s="65">
        <v>0</v>
      </c>
      <c r="AE10" s="19">
        <v>20</v>
      </c>
      <c r="AF10" s="19">
        <v>0.2</v>
      </c>
      <c r="AG10" s="19">
        <v>25</v>
      </c>
      <c r="AH10" s="67">
        <f t="shared" ref="AH10" si="6">(AD10+AC10*AE10/2)*AF10</f>
        <v>11</v>
      </c>
      <c r="AI10" s="67">
        <f>ROUNDUP((PI()*C10*MIN(AG10,AH10)*AC10/1000),0)</f>
        <v>267</v>
      </c>
      <c r="AJ10" s="15">
        <f t="shared" ref="AJ10" si="7">Z10+AI10</f>
        <v>5317</v>
      </c>
      <c r="AK10" s="10" t="str">
        <f>IF(AJ10&lt;MIN(R10,W10)*1.5,"满足","不满足")</f>
        <v>满足</v>
      </c>
      <c r="AL10" s="74" t="s">
        <v>102</v>
      </c>
    </row>
  </sheetData>
  <autoFilter ref="A1:AK11"/>
  <mergeCells count="36">
    <mergeCell ref="AH5:AH6"/>
    <mergeCell ref="AI5:AI6"/>
    <mergeCell ref="Z5:Z6"/>
    <mergeCell ref="AA5:AA6"/>
    <mergeCell ref="G5:J6"/>
    <mergeCell ref="K5:N6"/>
    <mergeCell ref="AJ5:AJ6"/>
    <mergeCell ref="C4:F4"/>
    <mergeCell ref="AK5:AK6"/>
    <mergeCell ref="AB5:AB6"/>
    <mergeCell ref="AC5:AC6"/>
    <mergeCell ref="AD5:AD6"/>
    <mergeCell ref="AE5:AE6"/>
    <mergeCell ref="AF5:AF6"/>
    <mergeCell ref="Y5:Y6"/>
    <mergeCell ref="X5:X6"/>
    <mergeCell ref="W5:W6"/>
    <mergeCell ref="O5:O6"/>
    <mergeCell ref="P5:P6"/>
    <mergeCell ref="AG5:AG6"/>
    <mergeCell ref="AL4:AL7"/>
    <mergeCell ref="A3:J3"/>
    <mergeCell ref="S4:AB4"/>
    <mergeCell ref="V5:V6"/>
    <mergeCell ref="S5:S6"/>
    <mergeCell ref="T5:T6"/>
    <mergeCell ref="U5:U6"/>
    <mergeCell ref="A4:B7"/>
    <mergeCell ref="G4:R4"/>
    <mergeCell ref="R5:R6"/>
    <mergeCell ref="Q5:Q6"/>
    <mergeCell ref="D5:D6"/>
    <mergeCell ref="AC4:AK4"/>
    <mergeCell ref="C5:C6"/>
    <mergeCell ref="E5:E6"/>
    <mergeCell ref="F5:F6"/>
  </mergeCells>
  <phoneticPr fontId="29" type="noConversion"/>
  <conditionalFormatting sqref="AA8:AB10">
    <cfRule type="cellIs" dxfId="2" priority="14" operator="equal">
      <formula>"不满足"</formula>
    </cfRule>
  </conditionalFormatting>
  <conditionalFormatting sqref="AK8:AK10">
    <cfRule type="cellIs" dxfId="1" priority="13" operator="equal">
      <formula>"不满足"</formula>
    </cfRule>
  </conditionalFormatting>
  <dataValidations disablePrompts="1" count="1">
    <dataValidation type="list" allowBlank="1" showInputMessage="1" showErrorMessage="1" error="不能为其它数值值" sqref="O7">
      <formula1>"frk,fuk"</formula1>
    </dataValidation>
  </dataValidations>
  <printOptions horizontalCentered="1"/>
  <pageMargins left="0.98425196850393704" right="0.59055118110236227" top="0.78740157480314965" bottom="0.78740157480314965" header="0.39370078740157483" footer="0.39370078740157483"/>
  <pageSetup paperSize="6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S26"/>
  <sheetViews>
    <sheetView workbookViewId="0">
      <selection activeCell="R10" sqref="R10"/>
    </sheetView>
  </sheetViews>
  <sheetFormatPr defaultRowHeight="20.100000000000001" customHeight="1"/>
  <cols>
    <col min="1" max="1" width="4.625" customWidth="1"/>
  </cols>
  <sheetData>
    <row r="2" spans="2:19" ht="20.100000000000001" customHeight="1" thickBot="1">
      <c r="C2" s="103" t="s">
        <v>57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2:19" ht="20.100000000000001" customHeight="1">
      <c r="B3" s="104" t="s">
        <v>58</v>
      </c>
      <c r="C3" s="105"/>
      <c r="D3" s="32">
        <v>0</v>
      </c>
      <c r="E3" s="32">
        <v>0.5</v>
      </c>
      <c r="F3" s="32">
        <v>1</v>
      </c>
      <c r="G3" s="32">
        <v>1.5</v>
      </c>
      <c r="H3" s="32">
        <v>2</v>
      </c>
      <c r="I3" s="32">
        <v>2.5</v>
      </c>
      <c r="J3" s="32">
        <v>3</v>
      </c>
      <c r="K3" s="32">
        <v>3.5</v>
      </c>
      <c r="L3" s="32">
        <v>4</v>
      </c>
      <c r="M3" s="32">
        <v>4.5</v>
      </c>
      <c r="N3" s="32">
        <v>5</v>
      </c>
      <c r="O3" s="32">
        <v>6</v>
      </c>
      <c r="P3" s="32">
        <v>7</v>
      </c>
      <c r="Q3" s="33">
        <v>8</v>
      </c>
      <c r="R3" s="106" t="s">
        <v>59</v>
      </c>
      <c r="S3" s="107"/>
    </row>
    <row r="4" spans="2:19" ht="20.100000000000001" customHeight="1">
      <c r="B4" s="108" t="s">
        <v>60</v>
      </c>
      <c r="C4" s="109"/>
      <c r="D4" s="68">
        <v>0.6</v>
      </c>
      <c r="E4" s="68">
        <v>0.8</v>
      </c>
      <c r="F4" s="68">
        <v>0.95</v>
      </c>
      <c r="G4" s="68">
        <v>1.0649999999999999</v>
      </c>
      <c r="H4" s="68">
        <v>1.18</v>
      </c>
      <c r="I4" s="68">
        <v>1.2649999999999999</v>
      </c>
      <c r="J4" s="68">
        <v>1.35</v>
      </c>
      <c r="K4" s="68">
        <v>1.415</v>
      </c>
      <c r="L4" s="68">
        <v>1.48</v>
      </c>
      <c r="M4" s="68">
        <v>1.5249999999999999</v>
      </c>
      <c r="N4" s="68">
        <v>1.57</v>
      </c>
      <c r="O4" s="68">
        <v>1.63</v>
      </c>
      <c r="P4" s="68">
        <v>1.66</v>
      </c>
      <c r="Q4" s="69">
        <v>1.7</v>
      </c>
      <c r="R4" s="106"/>
      <c r="S4" s="107"/>
    </row>
    <row r="5" spans="2:19" ht="20.100000000000001" customHeight="1">
      <c r="B5" s="110" t="s">
        <v>61</v>
      </c>
      <c r="C5" s="111"/>
      <c r="D5" s="34">
        <f>IF($R$5&lt;15,"Err",IF($R$5&gt;30,"Err",ROUNDDOWN(($R$5-15)*(D6-D4)/15+D4,3)))</f>
        <v>0.57699999999999996</v>
      </c>
      <c r="E5" s="34">
        <f t="shared" ref="E5:L5" si="0">IF($R$5&lt;15,"Err",IF($R$5&gt;30,"Err",ROUNDDOWN(($R$5-15)*(E6-E4)/15+E4,3)))</f>
        <v>0.77700000000000002</v>
      </c>
      <c r="F5" s="34">
        <f t="shared" si="0"/>
        <v>0.92900000000000005</v>
      </c>
      <c r="G5" s="34">
        <f t="shared" si="0"/>
        <v>1.0329999999999999</v>
      </c>
      <c r="H5" s="34">
        <f t="shared" si="0"/>
        <v>1.1379999999999999</v>
      </c>
      <c r="I5" s="34">
        <f t="shared" si="0"/>
        <v>1.2170000000000001</v>
      </c>
      <c r="J5" s="34">
        <f t="shared" si="0"/>
        <v>1.2969999999999999</v>
      </c>
      <c r="K5" s="34">
        <f t="shared" si="0"/>
        <v>1.3560000000000001</v>
      </c>
      <c r="L5" s="34">
        <f t="shared" si="0"/>
        <v>1.4139999999999999</v>
      </c>
      <c r="M5" s="112" t="s">
        <v>62</v>
      </c>
      <c r="N5" s="113"/>
      <c r="O5" s="113"/>
      <c r="P5" s="113"/>
      <c r="Q5" s="114"/>
      <c r="R5" s="115">
        <v>17.239999999999998</v>
      </c>
      <c r="S5" s="116"/>
    </row>
    <row r="6" spans="2:19" ht="20.100000000000001" customHeight="1" thickBot="1">
      <c r="B6" s="123" t="s">
        <v>63</v>
      </c>
      <c r="C6" s="124"/>
      <c r="D6" s="70">
        <v>0.45</v>
      </c>
      <c r="E6" s="70">
        <v>0.65</v>
      </c>
      <c r="F6" s="70">
        <v>0.81</v>
      </c>
      <c r="G6" s="70">
        <v>0.85499999999999998</v>
      </c>
      <c r="H6" s="70">
        <v>0.9</v>
      </c>
      <c r="I6" s="70">
        <v>0.95</v>
      </c>
      <c r="J6" s="70">
        <v>1</v>
      </c>
      <c r="K6" s="70">
        <v>1.02</v>
      </c>
      <c r="L6" s="70">
        <v>1.04</v>
      </c>
      <c r="M6" s="35" t="s">
        <v>64</v>
      </c>
      <c r="N6" s="35" t="s">
        <v>64</v>
      </c>
      <c r="O6" s="35" t="s">
        <v>64</v>
      </c>
      <c r="P6" s="35" t="s">
        <v>64</v>
      </c>
      <c r="Q6" s="36" t="s">
        <v>64</v>
      </c>
    </row>
    <row r="8" spans="2:19" ht="20.100000000000001" customHeight="1" thickBot="1">
      <c r="C8" s="103" t="s">
        <v>65</v>
      </c>
      <c r="D8" s="103"/>
      <c r="E8" s="103"/>
      <c r="F8" s="103"/>
      <c r="G8" s="103"/>
      <c r="H8" s="103"/>
      <c r="J8" s="125" t="s">
        <v>66</v>
      </c>
      <c r="K8" s="125"/>
      <c r="L8" s="125"/>
      <c r="M8" s="125"/>
      <c r="N8" s="125"/>
      <c r="O8" s="125"/>
    </row>
    <row r="9" spans="2:19" ht="20.100000000000001" customHeight="1">
      <c r="B9" s="97" t="s">
        <v>67</v>
      </c>
      <c r="C9" s="126"/>
      <c r="D9" s="105">
        <v>1</v>
      </c>
      <c r="E9" s="105">
        <v>2</v>
      </c>
      <c r="F9" s="105">
        <v>3</v>
      </c>
      <c r="G9" s="105">
        <v>4</v>
      </c>
      <c r="H9" s="117" t="s">
        <v>68</v>
      </c>
      <c r="J9" s="37" t="s">
        <v>69</v>
      </c>
      <c r="K9" s="38">
        <v>1</v>
      </c>
      <c r="L9" s="38">
        <v>2</v>
      </c>
      <c r="M9" s="38">
        <v>3</v>
      </c>
      <c r="N9" s="38">
        <v>4</v>
      </c>
      <c r="O9" s="39" t="s">
        <v>68</v>
      </c>
    </row>
    <row r="10" spans="2:19" ht="20.100000000000001" customHeight="1" thickBot="1">
      <c r="B10" s="127"/>
      <c r="C10" s="128"/>
      <c r="D10" s="109"/>
      <c r="E10" s="109"/>
      <c r="F10" s="109"/>
      <c r="G10" s="109"/>
      <c r="H10" s="118"/>
      <c r="J10" s="40" t="s">
        <v>56</v>
      </c>
      <c r="K10" s="41">
        <v>1.105</v>
      </c>
      <c r="L10" s="41">
        <v>1.21</v>
      </c>
      <c r="M10" s="41">
        <v>1.3149999999999999</v>
      </c>
      <c r="N10" s="41">
        <v>1.42</v>
      </c>
      <c r="O10" s="42">
        <v>1.5249999999999999</v>
      </c>
    </row>
    <row r="11" spans="2:19" ht="20.100000000000001" customHeight="1">
      <c r="B11" s="129"/>
      <c r="C11" s="130"/>
      <c r="D11" s="109"/>
      <c r="E11" s="109"/>
      <c r="F11" s="109"/>
      <c r="G11" s="109"/>
      <c r="H11" s="118"/>
    </row>
    <row r="12" spans="2:19" ht="20.100000000000001" customHeight="1" thickBot="1">
      <c r="B12" s="131">
        <v>0.2</v>
      </c>
      <c r="C12" s="132"/>
      <c r="D12" s="43">
        <v>1.0940000000000001</v>
      </c>
      <c r="E12" s="43">
        <v>1.1879999999999999</v>
      </c>
      <c r="F12" s="43">
        <v>1.282</v>
      </c>
      <c r="G12" s="43">
        <v>1.3759999999999999</v>
      </c>
      <c r="H12" s="44">
        <v>1.4710000000000001</v>
      </c>
      <c r="J12" s="103" t="s">
        <v>70</v>
      </c>
      <c r="K12" s="103"/>
      <c r="L12" s="103"/>
      <c r="M12" s="103"/>
      <c r="N12" s="103"/>
      <c r="O12" s="103"/>
      <c r="P12" s="103"/>
    </row>
    <row r="13" spans="2:19" ht="20.100000000000001" customHeight="1">
      <c r="B13" s="108">
        <v>0.4</v>
      </c>
      <c r="C13" s="109"/>
      <c r="D13" s="45">
        <v>1.087</v>
      </c>
      <c r="E13" s="45">
        <v>1.1739999999999999</v>
      </c>
      <c r="F13" s="45">
        <v>1.2609999999999999</v>
      </c>
      <c r="G13" s="45">
        <v>1.3480000000000001</v>
      </c>
      <c r="H13" s="46">
        <v>1.4350000000000001</v>
      </c>
      <c r="J13" s="97" t="s">
        <v>71</v>
      </c>
      <c r="K13" s="98"/>
      <c r="L13" s="105">
        <v>1</v>
      </c>
      <c r="M13" s="105">
        <v>2</v>
      </c>
      <c r="N13" s="105">
        <v>3</v>
      </c>
      <c r="O13" s="105">
        <v>4</v>
      </c>
      <c r="P13" s="117" t="s">
        <v>68</v>
      </c>
    </row>
    <row r="14" spans="2:19" ht="20.100000000000001" customHeight="1">
      <c r="B14" s="131">
        <v>0.6</v>
      </c>
      <c r="C14" s="132"/>
      <c r="D14" s="43">
        <v>1.0900000000000001</v>
      </c>
      <c r="E14" s="43">
        <v>1.18</v>
      </c>
      <c r="F14" s="43">
        <v>1.246</v>
      </c>
      <c r="G14" s="43">
        <v>1.3280000000000001</v>
      </c>
      <c r="H14" s="44">
        <v>1.41</v>
      </c>
      <c r="J14" s="99"/>
      <c r="K14" s="100"/>
      <c r="L14" s="109"/>
      <c r="M14" s="109"/>
      <c r="N14" s="109"/>
      <c r="O14" s="109"/>
      <c r="P14" s="118"/>
    </row>
    <row r="15" spans="2:19" ht="20.100000000000001" customHeight="1">
      <c r="B15" s="108">
        <v>0.8</v>
      </c>
      <c r="C15" s="109"/>
      <c r="D15" s="45">
        <v>1.0820000000000001</v>
      </c>
      <c r="E15" s="45">
        <v>1.1639999999999999</v>
      </c>
      <c r="F15" s="45">
        <v>1.2350000000000001</v>
      </c>
      <c r="G15" s="45">
        <v>1.3129999999999999</v>
      </c>
      <c r="H15" s="46">
        <v>1.3919999999999999</v>
      </c>
      <c r="J15" s="101"/>
      <c r="K15" s="102"/>
      <c r="L15" s="109"/>
      <c r="M15" s="109"/>
      <c r="N15" s="109"/>
      <c r="O15" s="109"/>
      <c r="P15" s="118"/>
    </row>
    <row r="16" spans="2:19" ht="20.100000000000001" customHeight="1">
      <c r="B16" s="119">
        <v>1</v>
      </c>
      <c r="C16" s="120"/>
      <c r="D16" s="43">
        <v>1.075</v>
      </c>
      <c r="E16" s="43">
        <v>1.151</v>
      </c>
      <c r="F16" s="43">
        <v>1.226</v>
      </c>
      <c r="G16" s="43">
        <v>1.302</v>
      </c>
      <c r="H16" s="44">
        <v>1.377</v>
      </c>
      <c r="J16" s="121">
        <v>1</v>
      </c>
      <c r="K16" s="122"/>
      <c r="L16" s="47">
        <v>1.1000000000000001</v>
      </c>
      <c r="M16" s="47">
        <v>1.2</v>
      </c>
      <c r="N16" s="47">
        <v>1.3</v>
      </c>
      <c r="O16" s="47">
        <v>1.4</v>
      </c>
      <c r="P16" s="48">
        <v>1.5</v>
      </c>
    </row>
    <row r="17" spans="2:16" ht="20.100000000000001" customHeight="1">
      <c r="B17" s="108">
        <v>1.2</v>
      </c>
      <c r="C17" s="109"/>
      <c r="D17" s="45">
        <v>1.073</v>
      </c>
      <c r="E17" s="45">
        <v>1.1459999999999999</v>
      </c>
      <c r="F17" s="45">
        <v>1.2190000000000001</v>
      </c>
      <c r="G17" s="45">
        <v>1.292</v>
      </c>
      <c r="H17" s="46">
        <v>1.365</v>
      </c>
      <c r="J17" s="133">
        <v>0.9</v>
      </c>
      <c r="K17" s="134"/>
      <c r="L17" s="49">
        <v>9.5000000000000001E-2</v>
      </c>
      <c r="M17" s="49">
        <v>1.19</v>
      </c>
      <c r="N17" s="49">
        <v>1.2849999999999999</v>
      </c>
      <c r="O17" s="49">
        <v>1.38</v>
      </c>
      <c r="P17" s="50">
        <v>1.4750000000000001</v>
      </c>
    </row>
    <row r="18" spans="2:16" ht="20.100000000000001" customHeight="1">
      <c r="B18" s="131">
        <v>1.4</v>
      </c>
      <c r="C18" s="132"/>
      <c r="D18" s="43">
        <v>1.071</v>
      </c>
      <c r="E18" s="43">
        <v>1.1419999999999999</v>
      </c>
      <c r="F18" s="43">
        <v>1.214</v>
      </c>
      <c r="G18" s="43">
        <v>1.2849999999999999</v>
      </c>
      <c r="H18" s="44">
        <v>1.3560000000000001</v>
      </c>
      <c r="J18" s="140">
        <v>0.8</v>
      </c>
      <c r="K18" s="141"/>
      <c r="L18" s="47">
        <v>1.0900000000000001</v>
      </c>
      <c r="M18" s="47">
        <v>1.18</v>
      </c>
      <c r="N18" s="47">
        <v>1.27</v>
      </c>
      <c r="O18" s="47">
        <v>1.36</v>
      </c>
      <c r="P18" s="48">
        <v>1.45</v>
      </c>
    </row>
    <row r="19" spans="2:16" ht="20.100000000000001" customHeight="1">
      <c r="B19" s="108">
        <v>1.6</v>
      </c>
      <c r="C19" s="109"/>
      <c r="D19" s="49">
        <v>1.07</v>
      </c>
      <c r="E19" s="45">
        <v>1.139</v>
      </c>
      <c r="F19" s="45">
        <v>1.2090000000000001</v>
      </c>
      <c r="G19" s="45">
        <v>1.278</v>
      </c>
      <c r="H19" s="46">
        <v>1.3480000000000001</v>
      </c>
      <c r="J19" s="133">
        <v>0.7</v>
      </c>
      <c r="K19" s="134"/>
      <c r="L19" s="49">
        <v>1.085</v>
      </c>
      <c r="M19" s="49">
        <v>1.175</v>
      </c>
      <c r="N19" s="49">
        <v>1.2549999999999999</v>
      </c>
      <c r="O19" s="49">
        <v>1.34</v>
      </c>
      <c r="P19" s="50">
        <v>1.425</v>
      </c>
    </row>
    <row r="20" spans="2:16" ht="20.100000000000001" customHeight="1">
      <c r="B20" s="131">
        <v>1.8</v>
      </c>
      <c r="C20" s="132"/>
      <c r="D20" s="43">
        <v>1.0680000000000001</v>
      </c>
      <c r="E20" s="43">
        <v>1.137</v>
      </c>
      <c r="F20" s="43">
        <v>1.2050000000000001</v>
      </c>
      <c r="G20" s="43">
        <v>1.2729999999999999</v>
      </c>
      <c r="H20" s="44">
        <v>1.341</v>
      </c>
      <c r="J20" s="121">
        <v>0.6</v>
      </c>
      <c r="K20" s="122"/>
      <c r="L20" s="47">
        <v>1.08</v>
      </c>
      <c r="M20" s="47">
        <v>1.1599999999999999</v>
      </c>
      <c r="N20" s="47">
        <v>1.24</v>
      </c>
      <c r="O20" s="47">
        <v>1.32</v>
      </c>
      <c r="P20" s="48">
        <v>1.4</v>
      </c>
    </row>
    <row r="21" spans="2:16" ht="20.100000000000001" customHeight="1" thickBot="1">
      <c r="B21" s="136">
        <v>2</v>
      </c>
      <c r="C21" s="137"/>
      <c r="D21" s="41">
        <v>1.0669999999999999</v>
      </c>
      <c r="E21" s="41">
        <v>1.1339999999999999</v>
      </c>
      <c r="F21" s="41">
        <v>1.2010000000000001</v>
      </c>
      <c r="G21" s="41">
        <v>1.2689999999999999</v>
      </c>
      <c r="H21" s="42">
        <v>1.3360000000000001</v>
      </c>
      <c r="J21" s="138">
        <v>0.5</v>
      </c>
      <c r="K21" s="139"/>
      <c r="L21" s="51">
        <v>1.075</v>
      </c>
      <c r="M21" s="51">
        <v>1.1499999999999999</v>
      </c>
      <c r="N21" s="51">
        <v>1.2250000000000001</v>
      </c>
      <c r="O21" s="51">
        <v>1.3</v>
      </c>
      <c r="P21" s="52">
        <v>1.375</v>
      </c>
    </row>
    <row r="23" spans="2:16" ht="20.100000000000001" customHeight="1" thickBot="1">
      <c r="B23" s="135" t="s">
        <v>72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</row>
    <row r="24" spans="2:16" ht="20.100000000000001" customHeight="1">
      <c r="B24" s="53" t="s">
        <v>73</v>
      </c>
      <c r="C24" s="38" t="s">
        <v>74</v>
      </c>
      <c r="D24" s="54" t="s">
        <v>75</v>
      </c>
      <c r="E24" s="38" t="s">
        <v>76</v>
      </c>
      <c r="F24" s="54" t="s">
        <v>77</v>
      </c>
      <c r="G24" s="38" t="s">
        <v>78</v>
      </c>
      <c r="H24" s="54" t="s">
        <v>79</v>
      </c>
      <c r="I24" s="38" t="s">
        <v>80</v>
      </c>
      <c r="J24" s="54" t="s">
        <v>81</v>
      </c>
      <c r="K24" s="38" t="s">
        <v>82</v>
      </c>
      <c r="L24" s="54" t="s">
        <v>83</v>
      </c>
      <c r="M24" s="38" t="s">
        <v>84</v>
      </c>
      <c r="N24" s="54" t="s">
        <v>85</v>
      </c>
      <c r="O24" s="38" t="s">
        <v>86</v>
      </c>
      <c r="P24" s="55" t="s">
        <v>87</v>
      </c>
    </row>
    <row r="25" spans="2:16" ht="20.100000000000001" customHeight="1">
      <c r="B25" s="56" t="s">
        <v>88</v>
      </c>
      <c r="C25" s="45">
        <v>7.2</v>
      </c>
      <c r="D25" s="43">
        <v>9.6</v>
      </c>
      <c r="E25" s="45">
        <v>11.9</v>
      </c>
      <c r="F25" s="43">
        <v>14.3</v>
      </c>
      <c r="G25" s="45">
        <v>16.7</v>
      </c>
      <c r="H25" s="43">
        <v>19.100000000000001</v>
      </c>
      <c r="I25" s="45">
        <v>21.1</v>
      </c>
      <c r="J25" s="43">
        <v>23.1</v>
      </c>
      <c r="K25" s="45">
        <v>25.3</v>
      </c>
      <c r="L25" s="43">
        <v>27.5</v>
      </c>
      <c r="M25" s="45">
        <v>29.7</v>
      </c>
      <c r="N25" s="43">
        <v>31.8</v>
      </c>
      <c r="O25" s="45">
        <v>33.799999999999997</v>
      </c>
      <c r="P25" s="44">
        <v>35.9</v>
      </c>
    </row>
    <row r="26" spans="2:16" ht="20.100000000000001" customHeight="1" thickBot="1">
      <c r="B26" s="40" t="s">
        <v>89</v>
      </c>
      <c r="C26" s="57">
        <v>0.91</v>
      </c>
      <c r="D26" s="58">
        <v>1.1000000000000001</v>
      </c>
      <c r="E26" s="57">
        <v>1.27</v>
      </c>
      <c r="F26" s="58">
        <v>1.43</v>
      </c>
      <c r="G26" s="57">
        <v>1.57</v>
      </c>
      <c r="H26" s="58">
        <v>1.71</v>
      </c>
      <c r="I26" s="57">
        <v>1.8</v>
      </c>
      <c r="J26" s="58">
        <v>1.89</v>
      </c>
      <c r="K26" s="57">
        <v>1.96</v>
      </c>
      <c r="L26" s="58">
        <v>2.04</v>
      </c>
      <c r="M26" s="57">
        <v>2.09</v>
      </c>
      <c r="N26" s="58">
        <v>2.14</v>
      </c>
      <c r="O26" s="57">
        <v>2.1800000000000002</v>
      </c>
      <c r="P26" s="59">
        <v>2.2200000000000002</v>
      </c>
    </row>
  </sheetData>
  <mergeCells count="40">
    <mergeCell ref="J17:K17"/>
    <mergeCell ref="B23:P23"/>
    <mergeCell ref="B19:C19"/>
    <mergeCell ref="J19:K19"/>
    <mergeCell ref="B20:C20"/>
    <mergeCell ref="J20:K20"/>
    <mergeCell ref="B21:C21"/>
    <mergeCell ref="J21:K21"/>
    <mergeCell ref="B18:C18"/>
    <mergeCell ref="J18:K18"/>
    <mergeCell ref="B16:C16"/>
    <mergeCell ref="J16:K16"/>
    <mergeCell ref="B17:C17"/>
    <mergeCell ref="B6:C6"/>
    <mergeCell ref="C8:H8"/>
    <mergeCell ref="J8:O8"/>
    <mergeCell ref="B9:C11"/>
    <mergeCell ref="D9:D11"/>
    <mergeCell ref="E9:E11"/>
    <mergeCell ref="F9:F11"/>
    <mergeCell ref="G9:G11"/>
    <mergeCell ref="H9:H11"/>
    <mergeCell ref="B12:C12"/>
    <mergeCell ref="J12:P12"/>
    <mergeCell ref="B13:C13"/>
    <mergeCell ref="B14:C14"/>
    <mergeCell ref="J13:K15"/>
    <mergeCell ref="C2:Q2"/>
    <mergeCell ref="B3:C3"/>
    <mergeCell ref="R3:S4"/>
    <mergeCell ref="B4:C4"/>
    <mergeCell ref="B5:C5"/>
    <mergeCell ref="M5:Q5"/>
    <mergeCell ref="R5:S5"/>
    <mergeCell ref="P13:P15"/>
    <mergeCell ref="B15:C15"/>
    <mergeCell ref="L13:L15"/>
    <mergeCell ref="M13:M15"/>
    <mergeCell ref="N13:N15"/>
    <mergeCell ref="O13:O15"/>
  </mergeCells>
  <phoneticPr fontId="46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11号楼食堂灌注桩计算表-复核</vt:lpstr>
      <vt:lpstr>辅助用表</vt:lpstr>
      <vt:lpstr>'11号楼食堂灌注桩计算表-复核'!Print_Area</vt:lpstr>
      <vt:lpstr>'11号楼食堂灌注桩计算表-复核'!Print_Titles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2024-03-05T03:21:47Z</cp:lastPrinted>
  <dcterms:created xsi:type="dcterms:W3CDTF">2006-09-13T11:21:00Z</dcterms:created>
  <dcterms:modified xsi:type="dcterms:W3CDTF">2024-07-29T08:36:35Z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2052-11.1.0.11035</vt:lpwstr>
  </property>
  <property fmtid="{D5CDD505-2E9C-101B-9397-08002B2CF9AE}" pid="3" name="ICV">
    <vt:lpwstr>BFB9E654BF36494EACF556B6AC94A601</vt:lpwstr>
  </property>
</Properties>
</file>